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584" windowHeight="4980" activeTab="1"/>
  </bookViews>
  <sheets>
    <sheet name="Detailed Budget" sheetId="1" r:id="rId1"/>
    <sheet name="Budget Narrative" sheetId="2" r:id="rId2"/>
  </sheets>
  <definedNames>
    <definedName name="_xlnm.Print_Area" localSheetId="0">'Detailed Budget'!$A$1:$J$54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Shannon Reilly</author>
    <author>tc={5ADEB160-DFB9-4951-A6D5-E9C6B149700F}</author>
  </authors>
  <commentList>
    <comment ref="H3" authorId="0">
      <text>
        <r>
          <rPr>
            <b/>
            <sz val="9"/>
            <rFont val="Tahoma"/>
            <charset val="134"/>
          </rPr>
          <t>Shannon Reilly:</t>
        </r>
        <r>
          <rPr>
            <sz val="9"/>
            <rFont val="Tahoma"/>
            <charset val="134"/>
          </rPr>
          <t xml:space="preserve">
Percent of total cost covered by NED 
</t>
        </r>
      </text>
    </comment>
    <comment ref="G25" authorId="0">
      <text>
        <r>
          <rPr>
            <b/>
            <sz val="9"/>
            <rFont val="Tahoma"/>
            <charset val="134"/>
          </rPr>
          <t>Shannon Reilly:</t>
        </r>
        <r>
          <rPr>
            <sz val="9"/>
            <rFont val="Tahoma"/>
            <charset val="134"/>
          </rPr>
          <t xml:space="preserve">
Unit cost is 100% of a single unit. </t>
        </r>
      </text>
    </comment>
    <comment ref="H25" authorId="0">
      <text>
        <r>
          <rPr>
            <b/>
            <sz val="9"/>
            <rFont val="Tahoma"/>
            <charset val="134"/>
          </rPr>
          <t>Shannon Reilly:</t>
        </r>
        <r>
          <rPr>
            <sz val="9"/>
            <rFont val="Tahoma"/>
            <charset val="134"/>
          </rPr>
          <t xml:space="preserve">
Percent of total cost covered by NED 
</t>
        </r>
      </text>
    </comment>
    <comment ref="J25" authorId="0">
      <text>
        <r>
          <rPr>
            <b/>
            <sz val="9"/>
            <rFont val="Tahoma"/>
            <charset val="134"/>
          </rPr>
          <t>Shannon Reilly:</t>
        </r>
        <r>
          <rPr>
            <sz val="9"/>
            <rFont val="Tahoma"/>
            <charset val="134"/>
          </rPr>
          <t xml:space="preserve">
Examples: month, hr, person, etc. 
</t>
        </r>
      </text>
    </comment>
    <comment ref="A52" authorId="1">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include cost base (MTDC, total direct costs, etc.) and % rate</t>
        </r>
      </text>
    </comment>
  </commentList>
</comments>
</file>

<file path=xl/sharedStrings.xml><?xml version="1.0" encoding="utf-8"?>
<sst xmlns="http://schemas.openxmlformats.org/spreadsheetml/2006/main" count="134" uniqueCount="112">
  <si>
    <t>Designation</t>
  </si>
  <si>
    <t>Unit</t>
  </si>
  <si>
    <t>Quantity</t>
  </si>
  <si>
    <t>Frequency</t>
  </si>
  <si>
    <t>Unit Price (USD)</t>
  </si>
  <si>
    <t>Local Contribution (USD)</t>
  </si>
  <si>
    <t>Global Giving Contribution (USD)</t>
  </si>
  <si>
    <t>Total Price (USD)</t>
  </si>
  <si>
    <t>DIRECT COSTS</t>
  </si>
  <si>
    <t>I. Salaries</t>
  </si>
  <si>
    <t>1.1</t>
  </si>
  <si>
    <t>Coordinator/Project Manager</t>
  </si>
  <si>
    <t>Person</t>
  </si>
  <si>
    <t>1.2</t>
  </si>
  <si>
    <t>Psychological Support Assistants</t>
  </si>
  <si>
    <t>1.3</t>
  </si>
  <si>
    <t>Monitoring and Evaluation Officer</t>
  </si>
  <si>
    <t>1.4</t>
  </si>
  <si>
    <t>Facilitators responsible for awareness-raising sessions on hygiene, nutrition, and child protection.</t>
  </si>
  <si>
    <t>1.5</t>
  </si>
  <si>
    <t>Accountant-Cashier</t>
  </si>
  <si>
    <t>Sub/Total saliries</t>
  </si>
  <si>
    <t xml:space="preserve">II. Activity Costs </t>
  </si>
  <si>
    <t>2.1</t>
  </si>
  <si>
    <t>Provision of Regular and Nutritious Meals for 100 Children Twice Daily</t>
  </si>
  <si>
    <t>Meal</t>
  </si>
  <si>
    <t>2.2</t>
  </si>
  <si>
    <t>Provision of Regular and Nutritious Meals for 30 Sick Children Twice Daily</t>
  </si>
  <si>
    <t>2.3</t>
  </si>
  <si>
    <t xml:space="preserve">Nutritional monitoring (growth assessment, malnutrition screening, and follow-up tracking forms). </t>
  </si>
  <si>
    <t>Sessions</t>
  </si>
  <si>
    <t>2.4</t>
  </si>
  <si>
    <t>Conduct advocacy activities with local authorities to promote the inclusion of Indigenous Peoples in decision-making processes.</t>
  </si>
  <si>
    <t>Advocacy</t>
  </si>
  <si>
    <t>2.5</t>
  </si>
  <si>
    <t>Recreational and educational activities</t>
  </si>
  <si>
    <t>Activies</t>
  </si>
  <si>
    <t>2.6</t>
  </si>
  <si>
    <t>Educational supplies (notebooks, pens, school materials).</t>
  </si>
  <si>
    <t>2.7</t>
  </si>
  <si>
    <t>Transport of children to their families of origin.</t>
  </si>
  <si>
    <t>Plans</t>
  </si>
  <si>
    <t>Sub/Total activity costs</t>
  </si>
  <si>
    <t>III. Taxes</t>
  </si>
  <si>
    <t>3.1</t>
  </si>
  <si>
    <t>Taxes paid to the General Directorate of Taxes (DGI)</t>
  </si>
  <si>
    <t>Taxe</t>
  </si>
  <si>
    <t>3.2</t>
  </si>
  <si>
    <t>Social security contributions paid to the National Social Security Fund (CNSS).</t>
  </si>
  <si>
    <t>3.3</t>
  </si>
  <si>
    <t>Taxes paid to the the Provincial Revenue Mobilization Division (DPMR)</t>
  </si>
  <si>
    <t>Sub/Total Taxes</t>
  </si>
  <si>
    <t>IV. Space and Utilities</t>
  </si>
  <si>
    <t>Office Rent</t>
  </si>
  <si>
    <t>Month</t>
  </si>
  <si>
    <t>Electricity Expenses</t>
  </si>
  <si>
    <t>Phone call</t>
  </si>
  <si>
    <t>Airtime cards</t>
  </si>
  <si>
    <t>3.4</t>
  </si>
  <si>
    <t>Rental of a house to accommodate 100 children.</t>
  </si>
  <si>
    <t>3.5</t>
  </si>
  <si>
    <t>Manufacturing of bunk beds for children.</t>
  </si>
  <si>
    <t>Units</t>
  </si>
  <si>
    <t>3.6</t>
  </si>
  <si>
    <t>Bedding for children</t>
  </si>
  <si>
    <t>Sub/Total Space and utilities</t>
  </si>
  <si>
    <t xml:space="preserve">V. Equipment </t>
  </si>
  <si>
    <t>4.1</t>
  </si>
  <si>
    <t>Procurement of laptops</t>
  </si>
  <si>
    <t>Items</t>
  </si>
  <si>
    <t>4.2</t>
  </si>
  <si>
    <t>Office consumables</t>
  </si>
  <si>
    <t>Monthly cost</t>
  </si>
  <si>
    <t>4.3</t>
  </si>
  <si>
    <t>T-Shirts for visibility</t>
  </si>
  <si>
    <t>4.4</t>
  </si>
  <si>
    <t>Promotional banners</t>
  </si>
  <si>
    <t>Sub/Total Equipment</t>
  </si>
  <si>
    <t>VI. Monitoring and Evaluation (M&amp;E)</t>
  </si>
  <si>
    <t>5.1</t>
  </si>
  <si>
    <t>Land Cruiser rental for monitoring and evaluation activities</t>
  </si>
  <si>
    <t>Days</t>
  </si>
  <si>
    <t>Sub/Total Monitoring and Evaluation (M&amp;E)</t>
  </si>
  <si>
    <t xml:space="preserve">VII. Contractual Services </t>
  </si>
  <si>
    <t>Per diem payments for volunteer workers, including cooks and laundry attendants.</t>
  </si>
  <si>
    <t>6.4</t>
  </si>
  <si>
    <t>Audit</t>
  </si>
  <si>
    <t>Sub/Total Contractual Services</t>
  </si>
  <si>
    <t>Total Direct Costs</t>
  </si>
  <si>
    <t>INDIRECT COSTS (5%)</t>
  </si>
  <si>
    <t>Administrative costs</t>
  </si>
  <si>
    <t>Percent</t>
  </si>
  <si>
    <t>GENERAL TOTAL</t>
  </si>
  <si>
    <t>Budget Narrative</t>
  </si>
  <si>
    <t>Total Costs (USA)</t>
  </si>
  <si>
    <t>The budget explanatory note</t>
  </si>
  <si>
    <t xml:space="preserve"> Salaries</t>
  </si>
  <si>
    <t>USD 10,920 will be spend on staff salaries for a period of 6 months, covering one Coordinator/Project Manager, one Advocacy and Social Inclusion Officer, one Monitoring and Evaluation Officer, one Community Mobilizers Supervisor, and one Accountant-Cashier. The local contribution amounts to USD 1,125, while GlobalGiving's contribution amounts to USD 9,795.</t>
  </si>
  <si>
    <t xml:space="preserve">Activity Costs </t>
  </si>
  <si>
    <t>USD 56,200 will be spend on project activities. A total of USD 27,000 will be allocated to provision of regular and nutritious meals for 100 Children twice daily, calculated at USD 1,5 per meal. An amount of USD 16,200 will be used to provision of regular and nutritious meals for 30 sick Children Twice Daily calculated at USD 1,5 per meal. Additionally, USD 1800 will be spent to nutritional monitoring (growth assessment, malnutrition screening, and follow-up tracking forms) at a cost of USD 300 for 6 months. A total of USD 1400 will be allocated to conduct 4 advocacy activities with local authorities to promote the protection of children, at a cost of USD 350 per session. Furthermore, USD 1,800 will be spend to the recreational and educational activities, at the cost of USD 300 per month for six months. Finally, USD 7,000 will be spend on the purchase of 100 school kits (including notebooks, a slate, a school bag, pens, a blue-and-white uniform, pencils, and other essential school supplies) to enable children who wish to resume their education during the school year beginning in September 2026. Each kit will cost USD 70. USD 1,000 will be spend on transporting 100 children to their respective families so that they can begin their studies, at a cost of USD 10 per child. The entire amount of USD 56,200 will be funded by GlobalGiving.</t>
  </si>
  <si>
    <t>Taxes</t>
  </si>
  <si>
    <t>USD 1,500 will be used for the payment of  taxes, including USD 650 to the General Directorate of Taxes (DGI), USD 500 to the National Social Security Institute (INSS), and USD 350 to the Provincial Revenue Mobilization Division (DPMR).The local contribution amounts to USD 375, while the project contribution from Global giving amounts to USD 1,125.</t>
  </si>
  <si>
    <t>Space and Utilities</t>
  </si>
  <si>
    <t>USD 11,125 will be spend on office rental and operational expenses. office rent amounts to USD 1,125, calculated at USD 250 per month for 6 months. Electricity Expenses costs amount to USD 225, calculated at USD 50 per month for 6 months. While communication expenses amount to USD 600, calculated at USD 100 per month for 6 months. USD 3000 will be spend to rental of a house to accommodate the children, calculated at USD 500 per month. USD 3000 will be spend to manufacture of 25 bunk beds for children calculated to USD 120 per bed. USD  2500 will be spend for bedding for 50 beds to amount of USD 50 per bed.The local contribution amounts to USD 825, while the project contribution amounts to USD 10,300.</t>
  </si>
  <si>
    <t>Equipments</t>
  </si>
  <si>
    <t>USD 1,540 will be spend on the purchase of equipment and project supplies. A total of USD 1,000 will be allocated for the purchase of two laptop computers at a cost of USD 500 per laptop. Office supplies and consumables will cost USD 300, calculated at USD 50 per month for 6 months. Furthermore, USD 120 will be spent on printing 12 T-shirts for project visibility at a cost of USD 12 per T-shirt, and USD 120 will be spent on printing 4 banners at a cost of USD 30 per banner. The local contribution amounts to USD 30, while the GlobalGiving contribution amounts to USD 1510.</t>
  </si>
  <si>
    <t>Monitoring and Evaluation (M&amp;E)</t>
  </si>
  <si>
    <t>USD 2,400 will be spend on monitoring and evaluation activities. This amount will be allocated to the rental of a Land Cruiser vehicle at a rate of USD 200 per day for 2 days per month over a period of 6 months.  The entire amount of USD 2,400 will be funded by GlobalGiving.</t>
  </si>
  <si>
    <t xml:space="preserve">Contractual Services </t>
  </si>
  <si>
    <t>USD 2,500 will be spend on various project-related services. A total of USD 600 will be allocated to per diem payments for 5 volunteer workers, including cooks and laundry attendants. at USD 50 per person per month for 6 months; USD 1,000 will be allocated for the organization of an external audit. The entire amount of USD 2,500 will be funded by GlobalGiving.</t>
  </si>
  <si>
    <t>USD 1,270 will be allocated to administrative costs, including bank transfer fees, bank account maintenance charges, and the depreciation of office equipment and office furniture required for project implementation.The local contribution amounts to USD 100, while the project contribution from GlobalGiving amounts to USD 1,170.</t>
  </si>
  <si>
    <t>Général 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</si>
</sst>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 numFmtId="179" formatCode="&quot;$&quot;#,##0"/>
  </numFmts>
  <fonts count="32">
    <font>
      <sz val="11"/>
      <name val="Times New Roman"/>
      <charset val="134"/>
    </font>
    <font>
      <b/>
      <sz val="11"/>
      <name val="Times New Roman"/>
      <charset val="134"/>
    </font>
    <font>
      <b/>
      <i/>
      <sz val="11"/>
      <name val="Times New Roman"/>
      <charset val="134"/>
    </font>
    <font>
      <u/>
      <sz val="11"/>
      <name val="Times New Roman"/>
      <charset val="134"/>
    </font>
    <font>
      <b/>
      <sz val="11"/>
      <color theme="0"/>
      <name val="Times New Roman"/>
      <charset val="134"/>
    </font>
    <font>
      <b/>
      <i/>
      <sz val="11"/>
      <color theme="0"/>
      <name val="Times New Roman"/>
      <charset val="134"/>
    </font>
    <font>
      <sz val="11"/>
      <color rgb="FFFF0000"/>
      <name val="Times New Roman"/>
      <charset val="134"/>
    </font>
    <font>
      <u/>
      <sz val="11"/>
      <color rgb="FFFF0000"/>
      <name val="Times New Roman"/>
      <charset val="134"/>
    </font>
    <font>
      <sz val="11"/>
      <color theme="1"/>
      <name val="Calibri"/>
      <charset val="134"/>
      <scheme val="minor"/>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SimSun"/>
      <charset val="134"/>
    </font>
    <font>
      <sz val="9"/>
      <name val="Tahoma"/>
      <charset val="134"/>
    </font>
    <font>
      <b/>
      <sz val="9"/>
      <name val="Tahoma"/>
      <charset val="134"/>
    </font>
  </fonts>
  <fills count="40">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
      <patternFill patternType="solid">
        <fgColor theme="0" tint="-0.149998474074526"/>
        <bgColor indexed="64"/>
      </patternFill>
    </fill>
    <fill>
      <patternFill patternType="solid">
        <fgColor theme="2" tint="-0.0999786370433668"/>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8" fillId="0" borderId="0" applyFont="0" applyFill="0" applyBorder="0" applyAlignment="0" applyProtection="0">
      <alignment vertical="center"/>
    </xf>
    <xf numFmtId="44" fontId="8" fillId="0" borderId="0" applyFont="0" applyFill="0" applyBorder="0" applyAlignment="0" applyProtection="0">
      <alignment vertical="center"/>
    </xf>
    <xf numFmtId="9" fontId="9" fillId="0" borderId="0" applyFont="0" applyFill="0" applyBorder="0" applyAlignment="0" applyProtection="0"/>
    <xf numFmtId="177" fontId="8" fillId="0" borderId="0" applyFont="0" applyFill="0" applyBorder="0" applyAlignment="0" applyProtection="0">
      <alignment vertical="center"/>
    </xf>
    <xf numFmtId="42" fontId="8"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9"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10" borderId="5" applyNumberFormat="0" applyAlignment="0" applyProtection="0">
      <alignment vertical="center"/>
    </xf>
    <xf numFmtId="0" fontId="19" fillId="11" borderId="6" applyNumberFormat="0" applyAlignment="0" applyProtection="0">
      <alignment vertical="center"/>
    </xf>
    <xf numFmtId="0" fontId="20" fillId="11" borderId="5" applyNumberFormat="0" applyAlignment="0" applyProtection="0">
      <alignment vertical="center"/>
    </xf>
    <xf numFmtId="0" fontId="21" fillId="12"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7" fillId="39" borderId="0" applyNumberFormat="0" applyBorder="0" applyAlignment="0" applyProtection="0">
      <alignment vertical="center"/>
    </xf>
  </cellStyleXfs>
  <cellXfs count="124">
    <xf numFmtId="0" fontId="0" fillId="0" borderId="0" xfId="0"/>
    <xf numFmtId="0" fontId="1" fillId="0" borderId="0" xfId="0" applyFont="1" applyBorder="1" applyAlignment="1">
      <alignment horizontal="center" vertical="center" wrapText="1"/>
    </xf>
    <xf numFmtId="0" fontId="0" fillId="0" borderId="0" xfId="0" applyAlignment="1">
      <alignment wrapText="1"/>
    </xf>
    <xf numFmtId="0" fontId="0" fillId="0" borderId="0" xfId="0" applyBorder="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horizontal="center" vertical="center"/>
    </xf>
    <xf numFmtId="1" fontId="0" fillId="3" borderId="1" xfId="0" applyNumberFormat="1" applyFill="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xf numFmtId="0" fontId="0" fillId="0" borderId="1" xfId="0" applyFont="1" applyBorder="1" applyAlignment="1">
      <alignment wrapText="1"/>
    </xf>
    <xf numFmtId="0" fontId="0" fillId="0" borderId="1" xfId="0" applyBorder="1" applyAlignment="1">
      <alignment horizontal="left" vertical="center"/>
    </xf>
    <xf numFmtId="178"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0" borderId="1" xfId="0" applyBorder="1"/>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xf numFmtId="0" fontId="0" fillId="0" borderId="0" xfId="0" applyAlignment="1">
      <alignment vertical="center"/>
    </xf>
    <xf numFmtId="179" fontId="0" fillId="0" borderId="0" xfId="0" applyNumberFormat="1" applyFont="1"/>
    <xf numFmtId="179" fontId="0" fillId="0" borderId="0" xfId="0" applyNumberFormat="1"/>
    <xf numFmtId="179" fontId="0" fillId="0" borderId="0" xfId="0" applyNumberFormat="1" applyAlignment="1">
      <alignment horizontal="right"/>
    </xf>
    <xf numFmtId="0" fontId="0" fillId="0" borderId="0" xfId="0" applyFont="1" applyFill="1" applyAlignment="1">
      <alignment horizontal="left" vertical="center"/>
    </xf>
    <xf numFmtId="0" fontId="0" fillId="0" borderId="0" xfId="0" applyFont="1" applyFill="1" applyAlignment="1">
      <alignment horizontal="left" vertical="top"/>
    </xf>
    <xf numFmtId="0" fontId="0" fillId="4" borderId="1" xfId="0" applyNumberFormat="1" applyFont="1" applyFill="1" applyBorder="1" applyAlignment="1" applyProtection="1">
      <alignment horizontal="left" vertical="center"/>
      <protection locked="0"/>
    </xf>
    <xf numFmtId="0" fontId="0" fillId="4" borderId="1" xfId="0" applyNumberFormat="1" applyFont="1" applyFill="1" applyBorder="1" applyAlignment="1" applyProtection="1">
      <alignment horizontal="left" vertical="top"/>
      <protection locked="0"/>
    </xf>
    <xf numFmtId="0" fontId="1" fillId="4" borderId="1" xfId="0" applyNumberFormat="1" applyFont="1" applyFill="1" applyBorder="1" applyAlignment="1" applyProtection="1">
      <alignment horizontal="center" vertical="center"/>
      <protection locked="0"/>
    </xf>
    <xf numFmtId="179" fontId="1" fillId="4" borderId="1" xfId="0" applyNumberFormat="1" applyFont="1" applyFill="1" applyBorder="1" applyAlignment="1">
      <alignment horizontal="center" vertical="center" wrapText="1"/>
    </xf>
    <xf numFmtId="0" fontId="0" fillId="5" borderId="1" xfId="0" applyNumberFormat="1" applyFont="1" applyFill="1" applyBorder="1" applyAlignment="1" applyProtection="1">
      <alignment horizontal="left" vertical="top"/>
      <protection locked="0"/>
    </xf>
    <xf numFmtId="0" fontId="2" fillId="5" borderId="1" xfId="0" applyNumberFormat="1" applyFont="1" applyFill="1" applyBorder="1" applyAlignment="1" applyProtection="1">
      <alignment horizontal="left" vertical="top"/>
      <protection locked="0"/>
    </xf>
    <xf numFmtId="0" fontId="0" fillId="5" borderId="1" xfId="0" applyFont="1" applyFill="1" applyBorder="1" applyAlignment="1">
      <alignment horizontal="center" vertical="top"/>
    </xf>
    <xf numFmtId="0" fontId="3" fillId="5"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top"/>
      <protection locked="0"/>
    </xf>
    <xf numFmtId="0" fontId="0" fillId="0" borderId="1" xfId="0" applyFont="1" applyFill="1" applyBorder="1" applyAlignment="1">
      <alignment horizontal="center" vertical="top"/>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center"/>
    </xf>
    <xf numFmtId="0" fontId="0" fillId="0" borderId="1" xfId="0" applyFont="1" applyBorder="1" applyAlignment="1">
      <alignment horizontal="left" vertical="top"/>
    </xf>
    <xf numFmtId="0" fontId="0" fillId="0" borderId="1" xfId="0" applyNumberFormat="1" applyFont="1" applyFill="1" applyBorder="1" applyAlignment="1" applyProtection="1">
      <alignment horizontal="center" vertical="center"/>
      <protection locked="0"/>
    </xf>
    <xf numFmtId="3" fontId="0" fillId="0" borderId="1" xfId="0" applyNumberFormat="1" applyFont="1" applyBorder="1" applyAlignment="1">
      <alignment horizontal="center" vertical="center"/>
    </xf>
    <xf numFmtId="179" fontId="0" fillId="0" borderId="1" xfId="0" applyNumberFormat="1" applyFont="1" applyBorder="1" applyAlignment="1">
      <alignment horizontal="center" vertical="center"/>
    </xf>
    <xf numFmtId="179" fontId="0" fillId="0" borderId="1" xfId="0" applyNumberFormat="1" applyBorder="1"/>
    <xf numFmtId="0" fontId="0" fillId="0" borderId="1" xfId="0" applyFont="1" applyFill="1" applyBorder="1" applyAlignment="1">
      <alignment horizontal="center" vertical="center"/>
    </xf>
    <xf numFmtId="3" fontId="0" fillId="0" borderId="1" xfId="0" applyNumberFormat="1" applyFont="1" applyFill="1" applyBorder="1" applyAlignment="1" applyProtection="1">
      <alignment horizontal="center" vertical="top"/>
    </xf>
    <xf numFmtId="3" fontId="0" fillId="0" borderId="1" xfId="0" applyNumberFormat="1" applyBorder="1"/>
    <xf numFmtId="0" fontId="0" fillId="0" borderId="1" xfId="0" applyNumberFormat="1" applyFont="1" applyFill="1" applyBorder="1" applyAlignment="1" applyProtection="1">
      <alignment horizontal="left" vertical="top" wrapText="1"/>
      <protection locked="0"/>
    </xf>
    <xf numFmtId="3" fontId="0" fillId="0" borderId="1" xfId="0" applyNumberFormat="1" applyFont="1" applyFill="1" applyBorder="1" applyAlignment="1" applyProtection="1">
      <alignment horizontal="center" vertical="center"/>
    </xf>
    <xf numFmtId="3" fontId="0" fillId="0" borderId="1" xfId="0" applyNumberFormat="1" applyBorder="1" applyAlignment="1">
      <alignment horizontal="right" vertical="center"/>
    </xf>
    <xf numFmtId="0" fontId="2" fillId="6" borderId="1" xfId="0" applyNumberFormat="1" applyFont="1" applyFill="1" applyBorder="1" applyAlignment="1" applyProtection="1">
      <alignment horizontal="left" vertical="center"/>
      <protection locked="0"/>
    </xf>
    <xf numFmtId="179" fontId="1" fillId="6" borderId="1" xfId="0" applyNumberFormat="1" applyFont="1" applyFill="1" applyBorder="1" applyAlignment="1" applyProtection="1">
      <alignment horizontal="center" vertical="center"/>
    </xf>
    <xf numFmtId="1" fontId="2" fillId="6" borderId="1" xfId="3" applyNumberFormat="1" applyFont="1" applyFill="1" applyBorder="1" applyAlignment="1" applyProtection="1">
      <alignment horizontal="right" vertical="center"/>
      <protection locked="0"/>
    </xf>
    <xf numFmtId="179" fontId="0" fillId="0" borderId="1" xfId="0" applyNumberFormat="1" applyFont="1" applyFill="1" applyBorder="1" applyAlignment="1" applyProtection="1">
      <alignment horizontal="center" vertical="top"/>
      <protection locked="0"/>
    </xf>
    <xf numFmtId="9"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center" wrapText="1"/>
      <protection locked="0"/>
    </xf>
    <xf numFmtId="0" fontId="0" fillId="0" borderId="1"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right" vertical="center"/>
      <protection locked="0"/>
    </xf>
    <xf numFmtId="0" fontId="0" fillId="0" borderId="0" xfId="0" applyFont="1" applyAlignment="1">
      <alignment vertical="center" wrapText="1"/>
    </xf>
    <xf numFmtId="179" fontId="2" fillId="6" borderId="1" xfId="0" applyNumberFormat="1" applyFont="1" applyFill="1" applyBorder="1" applyAlignment="1" applyProtection="1">
      <alignment horizontal="left" vertical="center"/>
    </xf>
    <xf numFmtId="9" fontId="0" fillId="0" borderId="1" xfId="0" applyNumberFormat="1" applyFont="1" applyFill="1" applyBorder="1" applyAlignment="1">
      <alignment horizontal="center" vertical="top"/>
    </xf>
    <xf numFmtId="0" fontId="0" fillId="0" borderId="1" xfId="0" applyFont="1" applyBorder="1"/>
    <xf numFmtId="0" fontId="0" fillId="0" borderId="1" xfId="0" applyFont="1" applyBorder="1" applyAlignment="1">
      <alignment horizontal="center" vertical="center"/>
    </xf>
    <xf numFmtId="3" fontId="0" fillId="0" borderId="1" xfId="0" applyNumberFormat="1" applyFont="1" applyFill="1" applyBorder="1" applyAlignment="1" applyProtection="1">
      <alignment horizontal="center" vertical="center"/>
      <protection locked="0"/>
    </xf>
    <xf numFmtId="3" fontId="0" fillId="0" borderId="1" xfId="0" applyNumberFormat="1" applyFont="1" applyFill="1" applyBorder="1" applyAlignment="1" applyProtection="1">
      <alignment horizontal="center" vertical="top" wrapText="1"/>
      <protection locked="0"/>
    </xf>
    <xf numFmtId="0" fontId="0" fillId="0" borderId="1" xfId="0" applyNumberFormat="1" applyFont="1" applyFill="1" applyBorder="1" applyAlignment="1" applyProtection="1">
      <alignment horizontal="right" vertical="top"/>
      <protection locked="0"/>
    </xf>
    <xf numFmtId="179" fontId="0" fillId="0" borderId="1" xfId="0" applyNumberFormat="1" applyFont="1" applyBorder="1"/>
    <xf numFmtId="3" fontId="0" fillId="0" borderId="1" xfId="0" applyNumberFormat="1" applyFont="1" applyFill="1" applyBorder="1" applyAlignment="1" applyProtection="1">
      <alignment vertical="center"/>
      <protection locked="0"/>
    </xf>
    <xf numFmtId="179" fontId="1" fillId="6" borderId="1" xfId="0" applyNumberFormat="1" applyFont="1" applyFill="1" applyBorder="1" applyAlignment="1" applyProtection="1">
      <alignment horizontal="justify" vertical="center"/>
    </xf>
    <xf numFmtId="179" fontId="4" fillId="7" borderId="1" xfId="0" applyNumberFormat="1" applyFont="1" applyFill="1" applyBorder="1" applyAlignment="1" applyProtection="1">
      <alignment horizontal="center" vertical="center"/>
    </xf>
    <xf numFmtId="179" fontId="5" fillId="7" borderId="1" xfId="0" applyNumberFormat="1" applyFont="1" applyFill="1" applyBorder="1" applyAlignment="1" applyProtection="1">
      <alignment horizontal="left" vertical="center"/>
    </xf>
    <xf numFmtId="1" fontId="5" fillId="7" borderId="1" xfId="3" applyNumberFormat="1" applyFont="1" applyFill="1" applyBorder="1" applyAlignment="1" applyProtection="1">
      <alignment horizontal="right" vertical="center"/>
      <protection locked="0"/>
    </xf>
    <xf numFmtId="0" fontId="6" fillId="0" borderId="1" xfId="0" applyNumberFormat="1" applyFont="1" applyFill="1" applyBorder="1" applyAlignment="1" applyProtection="1">
      <alignment horizontal="left" vertical="top"/>
      <protection locked="0"/>
    </xf>
    <xf numFmtId="3" fontId="6" fillId="0" borderId="1" xfId="0" applyNumberFormat="1" applyFont="1" applyFill="1" applyBorder="1" applyAlignment="1" applyProtection="1">
      <alignment horizontal="center" vertical="top"/>
      <protection locked="0"/>
    </xf>
    <xf numFmtId="3" fontId="7" fillId="0" borderId="1" xfId="0" applyNumberFormat="1" applyFont="1" applyFill="1" applyBorder="1" applyAlignment="1" applyProtection="1">
      <alignment horizontal="center" vertical="top"/>
      <protection locked="0"/>
    </xf>
    <xf numFmtId="1" fontId="0" fillId="0" borderId="1" xfId="0" applyNumberFormat="1" applyFont="1" applyFill="1" applyBorder="1" applyAlignment="1" applyProtection="1">
      <alignment horizontal="center" vertical="center"/>
      <protection locked="0"/>
    </xf>
    <xf numFmtId="3"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vertical="center"/>
      <protection locked="0"/>
    </xf>
    <xf numFmtId="0" fontId="6" fillId="0" borderId="0" xfId="0" applyFont="1" applyFill="1" applyAlignment="1">
      <alignment horizontal="left" vertical="center"/>
    </xf>
    <xf numFmtId="179" fontId="0" fillId="0" borderId="0" xfId="0" applyNumberFormat="1" applyFont="1" applyFill="1" applyAlignment="1">
      <alignment horizontal="center" vertical="top"/>
    </xf>
    <xf numFmtId="179" fontId="0" fillId="0" borderId="0" xfId="0" applyNumberFormat="1" applyFont="1" applyFill="1" applyAlignment="1">
      <alignment horizontal="left" vertical="top"/>
    </xf>
    <xf numFmtId="0" fontId="0" fillId="0" borderId="0" xfId="0" applyFill="1" applyAlignment="1">
      <alignment horizontal="left" vertical="center"/>
    </xf>
    <xf numFmtId="0" fontId="0" fillId="0" borderId="0" xfId="0" applyFill="1" applyAlignment="1">
      <alignment horizontal="left" vertical="top"/>
    </xf>
    <xf numFmtId="179" fontId="0" fillId="0" borderId="0" xfId="0" applyNumberFormat="1" applyFill="1" applyAlignment="1">
      <alignment horizontal="left" vertical="top"/>
    </xf>
    <xf numFmtId="49" fontId="0" fillId="0" borderId="0" xfId="0" applyNumberFormat="1" applyFill="1" applyAlignment="1">
      <alignment horizontal="left" vertical="top"/>
    </xf>
    <xf numFmtId="0" fontId="0" fillId="0" borderId="0" xfId="0" applyAlignment="1">
      <alignment horizontal="left" vertical="center"/>
    </xf>
    <xf numFmtId="0" fontId="0" fillId="0" borderId="0" xfId="0" applyAlignment="1">
      <alignment horizontal="left" vertical="top"/>
    </xf>
    <xf numFmtId="179" fontId="0" fillId="0" borderId="0" xfId="0" applyNumberFormat="1" applyFont="1" applyBorder="1" applyAlignment="1">
      <alignment horizontal="left" vertical="top"/>
    </xf>
    <xf numFmtId="179" fontId="0" fillId="0" borderId="0" xfId="0" applyNumberFormat="1" applyBorder="1" applyAlignment="1">
      <alignment horizontal="left" vertical="top"/>
    </xf>
    <xf numFmtId="49" fontId="0" fillId="0" borderId="0" xfId="0" applyNumberFormat="1" applyAlignment="1">
      <alignment horizontal="left" vertical="top"/>
    </xf>
    <xf numFmtId="179" fontId="0" fillId="0" borderId="0" xfId="0" applyNumberFormat="1" applyFont="1" applyBorder="1"/>
    <xf numFmtId="179" fontId="0" fillId="0" borderId="0" xfId="0" applyNumberFormat="1" applyBorder="1"/>
    <xf numFmtId="49" fontId="0" fillId="0" borderId="0" xfId="0" applyNumberFormat="1"/>
    <xf numFmtId="0" fontId="0" fillId="0" borderId="0" xfId="0" applyFill="1"/>
    <xf numFmtId="179" fontId="6" fillId="0" borderId="0" xfId="0" applyNumberFormat="1" applyFont="1" applyFill="1"/>
    <xf numFmtId="179" fontId="0" fillId="0" borderId="0" xfId="0" applyNumberFormat="1" applyFill="1"/>
    <xf numFmtId="0" fontId="0" fillId="3" borderId="1" xfId="0" applyFont="1" applyFill="1" applyBorder="1" applyAlignment="1">
      <alignment horizontal="center" vertical="top"/>
    </xf>
    <xf numFmtId="0" fontId="0" fillId="0" borderId="1" xfId="0" applyFont="1" applyBorder="1" applyAlignment="1">
      <alignment horizontal="center" vertical="top"/>
    </xf>
    <xf numFmtId="179" fontId="0" fillId="3" borderId="1" xfId="0" applyNumberFormat="1" applyFill="1" applyBorder="1"/>
    <xf numFmtId="179" fontId="0" fillId="0" borderId="1" xfId="0" applyNumberFormat="1" applyBorder="1" applyAlignment="1">
      <alignment horizontal="right"/>
    </xf>
    <xf numFmtId="3" fontId="0" fillId="3" borderId="1" xfId="0" applyNumberFormat="1" applyFill="1" applyBorder="1"/>
    <xf numFmtId="3" fontId="0" fillId="0" borderId="1" xfId="0" applyNumberFormat="1" applyBorder="1" applyAlignment="1">
      <alignment horizontal="right"/>
    </xf>
    <xf numFmtId="3" fontId="0" fillId="3" borderId="1" xfId="0" applyNumberFormat="1" applyFill="1" applyBorder="1" applyAlignment="1">
      <alignment horizontal="right" vertical="center"/>
    </xf>
    <xf numFmtId="1" fontId="0" fillId="3" borderId="1" xfId="0" applyNumberFormat="1" applyFont="1" applyFill="1" applyBorder="1" applyAlignment="1" applyProtection="1">
      <alignment horizontal="center" vertical="top"/>
      <protection locked="0"/>
    </xf>
    <xf numFmtId="0" fontId="0" fillId="3" borderId="1" xfId="0" applyFont="1" applyFill="1" applyBorder="1" applyAlignment="1">
      <alignment horizontal="right" vertical="center"/>
    </xf>
    <xf numFmtId="0" fontId="0" fillId="8" borderId="0" xfId="0" applyFill="1"/>
    <xf numFmtId="1" fontId="0" fillId="3" borderId="1" xfId="0" applyNumberFormat="1" applyFont="1" applyFill="1" applyBorder="1" applyAlignment="1">
      <alignment horizontal="center" vertical="top"/>
    </xf>
    <xf numFmtId="179" fontId="0" fillId="0" borderId="1" xfId="0" applyNumberFormat="1" applyFont="1" applyFill="1" applyBorder="1" applyAlignment="1">
      <alignment horizontal="center" vertical="top"/>
    </xf>
    <xf numFmtId="0" fontId="0" fillId="3" borderId="1" xfId="0" applyNumberFormat="1" applyFont="1" applyFill="1" applyBorder="1" applyAlignment="1" applyProtection="1">
      <alignment horizontal="right" vertical="top"/>
      <protection locked="0"/>
    </xf>
    <xf numFmtId="0" fontId="0" fillId="3" borderId="1" xfId="0" applyNumberFormat="1" applyFont="1" applyFill="1" applyBorder="1" applyAlignment="1" applyProtection="1">
      <alignment vertical="center"/>
      <protection locked="0"/>
    </xf>
    <xf numFmtId="179" fontId="0" fillId="0" borderId="0" xfId="0" applyNumberFormat="1" applyFill="1" applyBorder="1"/>
    <xf numFmtId="0" fontId="0" fillId="0" borderId="0" xfId="0" applyFill="1" applyAlignment="1">
      <alignment horizontal="right"/>
    </xf>
    <xf numFmtId="0" fontId="0" fillId="3" borderId="1" xfId="0" applyNumberFormat="1" applyFont="1" applyFill="1" applyBorder="1" applyAlignment="1" applyProtection="1">
      <alignment horizontal="right" vertical="center"/>
      <protection locked="0"/>
    </xf>
    <xf numFmtId="3" fontId="0" fillId="0" borderId="1" xfId="0" applyNumberFormat="1" applyFont="1" applyFill="1" applyBorder="1" applyAlignment="1" applyProtection="1">
      <alignment horizontal="right" vertical="center"/>
      <protection locked="0"/>
    </xf>
    <xf numFmtId="3" fontId="6" fillId="3" borderId="1" xfId="0" applyNumberFormat="1" applyFont="1" applyFill="1" applyBorder="1" applyAlignment="1" applyProtection="1">
      <alignment horizontal="center" vertical="top"/>
      <protection locked="0"/>
    </xf>
    <xf numFmtId="178" fontId="0" fillId="3" borderId="1" xfId="0" applyNumberFormat="1" applyFont="1" applyFill="1" applyBorder="1" applyAlignment="1" applyProtection="1">
      <alignment vertical="center"/>
      <protection locked="0"/>
    </xf>
    <xf numFmtId="3" fontId="0" fillId="0" borderId="1" xfId="0" applyNumberFormat="1" applyFont="1" applyFill="1" applyBorder="1" applyAlignment="1" applyProtection="1">
      <alignment vertical="top"/>
      <protection locked="0"/>
    </xf>
    <xf numFmtId="179" fontId="0" fillId="3" borderId="1" xfId="0" applyNumberFormat="1" applyFont="1" applyFill="1" applyBorder="1" applyAlignment="1">
      <alignment horizontal="center" vertical="top"/>
    </xf>
    <xf numFmtId="179" fontId="0" fillId="0" borderId="0" xfId="0" applyNumberFormat="1" applyAlignment="1">
      <alignment horizontal="left" vertical="top"/>
    </xf>
    <xf numFmtId="179" fontId="0" fillId="0" borderId="0" xfId="0" applyNumberFormat="1" applyAlignment="1">
      <alignment vertical="center"/>
    </xf>
    <xf numFmtId="49" fontId="0" fillId="0" borderId="0" xfId="0" applyNumberFormat="1" applyAlignment="1">
      <alignment vertical="center"/>
    </xf>
    <xf numFmtId="0" fontId="0" fillId="0" borderId="0" xfId="0" applyFont="1" applyBorder="1"/>
  </cellXfs>
  <cellStyles count="49">
    <cellStyle name="Normal" xfId="0" builtinId="0"/>
    <cellStyle name="Virgule" xfId="1" builtinId="3"/>
    <cellStyle name="Monétaire" xfId="2" builtinId="4"/>
    <cellStyle name="Pourcentage" xfId="3" builtinId="5"/>
    <cellStyle name="Milliers [0]" xfId="4" builtinId="6"/>
    <cellStyle name="Monétaire [0]" xfId="5" builtinId="7"/>
    <cellStyle name="Lien hypertexte" xfId="6" builtinId="8"/>
    <cellStyle name="Lien hypertexte visité" xfId="7" builtinId="9"/>
    <cellStyle name="Note" xfId="8" builtinId="10"/>
    <cellStyle name="Avertissement" xfId="9" builtinId="11"/>
    <cellStyle name="Titre" xfId="10" builtinId="15"/>
    <cellStyle name="CTexte explicatif" xfId="11" builtinId="53"/>
    <cellStyle name="Titre 1" xfId="12" builtinId="16"/>
    <cellStyle name="Titre 2" xfId="13" builtinId="17"/>
    <cellStyle name="Titre 3" xfId="14" builtinId="18"/>
    <cellStyle name="Titre 4" xfId="15" builtinId="19"/>
    <cellStyle name="Entrée" xfId="16" builtinId="20"/>
    <cellStyle name="Sortie" xfId="17" builtinId="21"/>
    <cellStyle name="Calcul" xfId="18" builtinId="22"/>
    <cellStyle name="Vérification de cellule" xfId="19" builtinId="23"/>
    <cellStyle name="Cellule liée" xfId="20" builtinId="24"/>
    <cellStyle name="Total" xfId="21" builtinId="25"/>
    <cellStyle name="Satisfaisant" xfId="22" builtinId="26"/>
    <cellStyle name="Insatisfaisant" xfId="23" builtinId="27"/>
    <cellStyle name="Neutre" xfId="24" builtinId="28"/>
    <cellStyle name="Accent1" xfId="25" builtinId="29"/>
    <cellStyle name="20 % - Accent1" xfId="26" builtinId="30"/>
    <cellStyle name="40 % - Accent1" xfId="27" builtinId="31"/>
    <cellStyle name="60 % - Accent1" xfId="28" builtinId="32"/>
    <cellStyle name="Accent2" xfId="29" builtinId="33"/>
    <cellStyle name="20 % - Accent2" xfId="30" builtinId="34"/>
    <cellStyle name="40 % - Accent2" xfId="31" builtinId="35"/>
    <cellStyle name="60 % - Accent2" xfId="32" builtinId="36"/>
    <cellStyle name="Accent3" xfId="33" builtinId="37"/>
    <cellStyle name="20 % - Accent3" xfId="34" builtinId="38"/>
    <cellStyle name="40 % - Accent3" xfId="35" builtinId="39"/>
    <cellStyle name="60 % - Accent3" xfId="36" builtinId="40"/>
    <cellStyle name="Accent4" xfId="37" builtinId="41"/>
    <cellStyle name="20 % - Accent4" xfId="38" builtinId="42"/>
    <cellStyle name="40 % - Accent4" xfId="39" builtinId="43"/>
    <cellStyle name="60 % - Accent4" xfId="40" builtinId="44"/>
    <cellStyle name="Accent5" xfId="41" builtinId="45"/>
    <cellStyle name="20 % - Accent5" xfId="42" builtinId="46"/>
    <cellStyle name="40 % - Accent5" xfId="43" builtinId="47"/>
    <cellStyle name="60 % - Accent5" xfId="44" builtinId="48"/>
    <cellStyle name="Accent6" xfId="45" builtinId="49"/>
    <cellStyle name="20 % - Accent6" xfId="46" builtinId="50"/>
    <cellStyle name="40 % - Accent6" xfId="47" builtinId="51"/>
    <cellStyle name="60 %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2"/>
  <sheetViews>
    <sheetView topLeftCell="F1" workbookViewId="0">
      <selection activeCell="C19" sqref="C19"/>
    </sheetView>
  </sheetViews>
  <sheetFormatPr defaultColWidth="9" defaultRowHeight="13.8"/>
  <cols>
    <col min="1" max="1" width="3.22222222222222" style="21" customWidth="1"/>
    <col min="2" max="2" width="2.55555555555556" customWidth="1"/>
    <col min="3" max="3" width="43.1111111111111" customWidth="1"/>
    <col min="4" max="4" width="8.88888888888889" customWidth="1"/>
    <col min="5" max="5" width="7.33333333333333" customWidth="1"/>
    <col min="6" max="6" width="6.11111111111111" style="22" customWidth="1"/>
    <col min="7" max="7" width="9.11111111111111" style="22" customWidth="1"/>
    <col min="8" max="8" width="9.33333333333333" style="23" customWidth="1"/>
    <col min="9" max="9" width="8.44444444444444" style="23" customWidth="1"/>
    <col min="10" max="10" width="9.66666666666667" style="24" customWidth="1"/>
  </cols>
  <sheetData>
    <row r="1" spans="1:16">
      <c r="A1" s="25"/>
      <c r="B1" s="26"/>
      <c r="C1" s="26"/>
      <c r="D1" s="26"/>
      <c r="E1" s="26"/>
      <c r="F1" s="26"/>
      <c r="G1" s="26"/>
      <c r="H1" s="26"/>
      <c r="I1" s="26"/>
      <c r="J1" s="26"/>
      <c r="K1" s="95"/>
      <c r="L1" s="95"/>
      <c r="M1" s="95"/>
      <c r="N1" s="95"/>
      <c r="O1" s="95"/>
      <c r="P1" s="95"/>
    </row>
    <row r="2" ht="53.4" customHeight="1" spans="1:16">
      <c r="A2" s="27"/>
      <c r="B2" s="28"/>
      <c r="C2" s="29" t="s">
        <v>0</v>
      </c>
      <c r="D2" s="29" t="s">
        <v>1</v>
      </c>
      <c r="E2" s="29" t="s">
        <v>2</v>
      </c>
      <c r="F2" s="30" t="s">
        <v>3</v>
      </c>
      <c r="G2" s="30" t="s">
        <v>4</v>
      </c>
      <c r="H2" s="30" t="s">
        <v>5</v>
      </c>
      <c r="I2" s="30" t="s">
        <v>6</v>
      </c>
      <c r="J2" s="30" t="s">
        <v>7</v>
      </c>
      <c r="K2" s="96"/>
      <c r="L2" s="97"/>
      <c r="M2" s="97"/>
      <c r="N2" s="95"/>
      <c r="O2" s="95"/>
      <c r="P2" s="95"/>
    </row>
    <row r="3" spans="1:16">
      <c r="A3" s="31"/>
      <c r="B3" s="31"/>
      <c r="C3" s="32" t="s">
        <v>8</v>
      </c>
      <c r="D3" s="31"/>
      <c r="E3" s="31"/>
      <c r="F3" s="33"/>
      <c r="G3" s="33"/>
      <c r="H3" s="34"/>
      <c r="I3" s="33"/>
      <c r="J3" s="33"/>
      <c r="K3" s="97"/>
      <c r="L3" s="97"/>
      <c r="M3" s="97"/>
      <c r="N3" s="95"/>
      <c r="O3" s="95"/>
      <c r="P3" s="95"/>
    </row>
    <row r="4" spans="1:16">
      <c r="A4" s="35" t="s">
        <v>9</v>
      </c>
      <c r="B4" s="36"/>
      <c r="C4" s="36"/>
      <c r="D4" s="36"/>
      <c r="E4" s="36"/>
      <c r="F4" s="37"/>
      <c r="G4" s="37"/>
      <c r="H4" s="38"/>
      <c r="I4" s="98"/>
      <c r="J4" s="99"/>
      <c r="K4" s="97"/>
      <c r="L4" s="97"/>
      <c r="M4" s="97"/>
      <c r="N4" s="95"/>
      <c r="O4" s="95"/>
      <c r="P4" s="95"/>
    </row>
    <row r="5" spans="1:16">
      <c r="A5" s="39"/>
      <c r="B5" s="40"/>
      <c r="C5" s="36"/>
      <c r="D5" s="36"/>
      <c r="E5" s="41"/>
      <c r="F5" s="42"/>
      <c r="G5" s="43"/>
      <c r="H5" s="44"/>
      <c r="I5" s="100"/>
      <c r="J5" s="101"/>
      <c r="K5" s="97"/>
      <c r="L5" s="97"/>
      <c r="M5" s="97"/>
      <c r="N5" s="95"/>
      <c r="O5" s="95"/>
      <c r="P5" s="95"/>
    </row>
    <row r="6" spans="1:16">
      <c r="A6" s="45" t="s">
        <v>10</v>
      </c>
      <c r="B6" s="40"/>
      <c r="C6" s="36" t="s">
        <v>11</v>
      </c>
      <c r="D6" s="36" t="s">
        <v>12</v>
      </c>
      <c r="E6" s="41">
        <v>1</v>
      </c>
      <c r="F6" s="42">
        <v>6</v>
      </c>
      <c r="G6" s="46">
        <v>450</v>
      </c>
      <c r="H6" s="47">
        <f>E6*F6*G6*25%</f>
        <v>675</v>
      </c>
      <c r="I6" s="102">
        <f>E6*F6*G6*75%</f>
        <v>2025</v>
      </c>
      <c r="J6" s="103">
        <f>H6+I6</f>
        <v>2700</v>
      </c>
      <c r="K6" s="97"/>
      <c r="L6" s="97"/>
      <c r="M6" s="97"/>
      <c r="N6" s="95"/>
      <c r="O6" s="95"/>
      <c r="P6" s="95"/>
    </row>
    <row r="7" spans="1:16">
      <c r="A7" s="45" t="s">
        <v>13</v>
      </c>
      <c r="B7" s="36"/>
      <c r="C7" s="36" t="s">
        <v>14</v>
      </c>
      <c r="D7" s="36" t="s">
        <v>12</v>
      </c>
      <c r="E7" s="41">
        <v>1</v>
      </c>
      <c r="F7" s="42">
        <v>6</v>
      </c>
      <c r="G7" s="46">
        <v>335</v>
      </c>
      <c r="H7" s="47">
        <f>E7*F7*G7*0%</f>
        <v>0</v>
      </c>
      <c r="I7" s="102">
        <f>E7*F7*G7*100%</f>
        <v>2010</v>
      </c>
      <c r="J7" s="103">
        <f t="shared" ref="J7:J10" si="0">H7+I7</f>
        <v>2010</v>
      </c>
      <c r="K7" s="97"/>
      <c r="L7" s="97"/>
      <c r="M7" s="97"/>
      <c r="N7" s="95"/>
      <c r="O7" s="95"/>
      <c r="P7" s="95"/>
    </row>
    <row r="8" spans="1:16">
      <c r="A8" s="45" t="s">
        <v>15</v>
      </c>
      <c r="B8" s="36"/>
      <c r="C8" s="36" t="s">
        <v>16</v>
      </c>
      <c r="D8" s="36" t="s">
        <v>12</v>
      </c>
      <c r="E8" s="41">
        <v>1</v>
      </c>
      <c r="F8" s="42">
        <v>6</v>
      </c>
      <c r="G8" s="46">
        <v>335</v>
      </c>
      <c r="H8" s="47">
        <f>E8*F8*G8*0%</f>
        <v>0</v>
      </c>
      <c r="I8" s="102">
        <f>E8*F8*G8*100%</f>
        <v>2010</v>
      </c>
      <c r="J8" s="103">
        <f t="shared" si="0"/>
        <v>2010</v>
      </c>
      <c r="K8" s="97"/>
      <c r="L8" s="97"/>
      <c r="M8" s="97"/>
      <c r="N8" s="95"/>
      <c r="O8" s="95"/>
      <c r="P8" s="95"/>
    </row>
    <row r="9" ht="27.6" spans="1:16">
      <c r="A9" s="45" t="s">
        <v>17</v>
      </c>
      <c r="B9" s="36"/>
      <c r="C9" s="48" t="s">
        <v>18</v>
      </c>
      <c r="D9" s="36" t="s">
        <v>12</v>
      </c>
      <c r="E9" s="41">
        <v>2</v>
      </c>
      <c r="F9" s="42">
        <v>6</v>
      </c>
      <c r="G9" s="49">
        <v>200</v>
      </c>
      <c r="H9" s="50">
        <f>E9*F9*G9*0%</f>
        <v>0</v>
      </c>
      <c r="I9" s="104">
        <f>E9*F9*G9*100%</f>
        <v>2400</v>
      </c>
      <c r="J9" s="50">
        <f t="shared" si="0"/>
        <v>2400</v>
      </c>
      <c r="K9" s="97"/>
      <c r="L9" s="97"/>
      <c r="M9" s="97"/>
      <c r="N9" s="95"/>
      <c r="O9" s="95"/>
      <c r="P9" s="95"/>
    </row>
    <row r="10" spans="1:16">
      <c r="A10" s="45" t="s">
        <v>19</v>
      </c>
      <c r="B10" s="36"/>
      <c r="C10" s="36" t="s">
        <v>20</v>
      </c>
      <c r="D10" s="36" t="s">
        <v>12</v>
      </c>
      <c r="E10" s="41">
        <v>1</v>
      </c>
      <c r="F10" s="42">
        <v>6</v>
      </c>
      <c r="G10" s="46">
        <v>300</v>
      </c>
      <c r="H10" s="47">
        <f t="shared" ref="H10" si="1">E10*F10*G10*25%</f>
        <v>450</v>
      </c>
      <c r="I10" s="102">
        <f t="shared" ref="I10" si="2">E10*F10*G10*75%</f>
        <v>1350</v>
      </c>
      <c r="J10" s="103">
        <f t="shared" si="0"/>
        <v>1800</v>
      </c>
      <c r="K10" s="97"/>
      <c r="L10" s="97"/>
      <c r="M10" s="97"/>
      <c r="N10" s="95"/>
      <c r="O10" s="95"/>
      <c r="P10" s="95"/>
    </row>
    <row r="11" spans="1:16">
      <c r="A11" s="51"/>
      <c r="B11" s="51"/>
      <c r="C11" s="51" t="s">
        <v>21</v>
      </c>
      <c r="D11" s="51"/>
      <c r="E11" s="51"/>
      <c r="F11" s="52"/>
      <c r="G11" s="52"/>
      <c r="H11" s="53">
        <f>H6+H7+H8+H9+H10</f>
        <v>1125</v>
      </c>
      <c r="I11" s="53">
        <f t="shared" ref="I11:J11" si="3">I6+I7+I8+I9+I10</f>
        <v>9795</v>
      </c>
      <c r="J11" s="53">
        <f t="shared" si="3"/>
        <v>10920</v>
      </c>
      <c r="K11" s="97"/>
      <c r="L11" s="97"/>
      <c r="M11" s="97"/>
      <c r="N11" s="95"/>
      <c r="O11" s="95"/>
      <c r="P11" s="95"/>
    </row>
    <row r="12" spans="1:16">
      <c r="A12" s="35" t="s">
        <v>22</v>
      </c>
      <c r="B12" s="36"/>
      <c r="C12" s="36"/>
      <c r="D12" s="36"/>
      <c r="E12" s="36"/>
      <c r="F12" s="54"/>
      <c r="G12" s="54"/>
      <c r="H12" s="55"/>
      <c r="I12" s="105"/>
      <c r="J12" s="78"/>
      <c r="K12" s="97"/>
      <c r="L12" s="97"/>
      <c r="M12" s="97"/>
      <c r="N12" s="95"/>
      <c r="O12" s="95"/>
      <c r="P12" s="95"/>
    </row>
    <row r="13" ht="27.6" spans="1:16">
      <c r="A13" s="56" t="s">
        <v>23</v>
      </c>
      <c r="B13" s="36"/>
      <c r="C13" s="57" t="s">
        <v>24</v>
      </c>
      <c r="D13" s="57" t="s">
        <v>25</v>
      </c>
      <c r="E13" s="58">
        <f>100*30*2</f>
        <v>6000</v>
      </c>
      <c r="F13" s="41">
        <v>3</v>
      </c>
      <c r="G13" s="41">
        <v>1.5</v>
      </c>
      <c r="H13" s="59">
        <f>E13*F13*G13*0%</f>
        <v>0</v>
      </c>
      <c r="I13" s="106">
        <f>E13*F13*G13*100%</f>
        <v>27000</v>
      </c>
      <c r="J13" s="59">
        <f>H13+I13</f>
        <v>27000</v>
      </c>
      <c r="K13" s="97"/>
      <c r="L13" s="97"/>
      <c r="M13" s="97"/>
      <c r="N13" s="95"/>
      <c r="O13" s="95"/>
      <c r="P13" s="95"/>
    </row>
    <row r="14" ht="27.6" spans="1:16">
      <c r="A14" s="56" t="s">
        <v>26</v>
      </c>
      <c r="B14" s="36"/>
      <c r="C14" s="60" t="s">
        <v>27</v>
      </c>
      <c r="D14" s="57" t="s">
        <v>25</v>
      </c>
      <c r="E14" s="58">
        <f>30*30*2</f>
        <v>1800</v>
      </c>
      <c r="F14" s="41">
        <v>6</v>
      </c>
      <c r="G14" s="41">
        <v>1.5</v>
      </c>
      <c r="H14" s="59">
        <f t="shared" ref="H14:H16" si="4">E14*F14*G14*0%</f>
        <v>0</v>
      </c>
      <c r="I14" s="106">
        <f>E14*F14*G14*100%</f>
        <v>16200</v>
      </c>
      <c r="J14" s="59">
        <f t="shared" ref="J14:J16" si="5">H14+I14</f>
        <v>16200</v>
      </c>
      <c r="K14" s="97"/>
      <c r="L14" s="97"/>
      <c r="M14" s="97"/>
      <c r="N14" s="95"/>
      <c r="O14" s="95"/>
      <c r="P14" s="95"/>
    </row>
    <row r="15" ht="41.4" spans="1:16">
      <c r="A15" s="56" t="s">
        <v>28</v>
      </c>
      <c r="B15" s="36"/>
      <c r="C15" s="11" t="s">
        <v>29</v>
      </c>
      <c r="D15" s="57" t="s">
        <v>30</v>
      </c>
      <c r="E15" s="58">
        <v>1</v>
      </c>
      <c r="F15" s="41">
        <v>6</v>
      </c>
      <c r="G15" s="41">
        <v>300</v>
      </c>
      <c r="H15" s="59">
        <f t="shared" si="4"/>
        <v>0</v>
      </c>
      <c r="I15" s="106">
        <f>E15*F15*G15*100%</f>
        <v>1800</v>
      </c>
      <c r="J15" s="59">
        <f t="shared" si="5"/>
        <v>1800</v>
      </c>
      <c r="K15" s="97"/>
      <c r="L15" s="97"/>
      <c r="M15" s="97"/>
      <c r="N15" s="95"/>
      <c r="O15" s="95"/>
      <c r="P15" s="95"/>
    </row>
    <row r="16" ht="41.4" spans="1:16">
      <c r="A16" s="56" t="s">
        <v>31</v>
      </c>
      <c r="B16" s="36"/>
      <c r="C16" s="11" t="s">
        <v>32</v>
      </c>
      <c r="D16" s="56" t="s">
        <v>33</v>
      </c>
      <c r="E16" s="58">
        <v>2</v>
      </c>
      <c r="F16" s="41">
        <v>2</v>
      </c>
      <c r="G16" s="41">
        <v>350</v>
      </c>
      <c r="H16" s="59">
        <f t="shared" si="4"/>
        <v>0</v>
      </c>
      <c r="I16" s="106">
        <f>E16*F16*G16*100%</f>
        <v>1400</v>
      </c>
      <c r="J16" s="59">
        <f t="shared" si="5"/>
        <v>1400</v>
      </c>
      <c r="K16" s="97"/>
      <c r="L16" s="97"/>
      <c r="M16" s="97"/>
      <c r="N16" s="95"/>
      <c r="O16" s="95"/>
      <c r="P16" s="95"/>
    </row>
    <row r="17" spans="1:16">
      <c r="A17" s="56" t="s">
        <v>34</v>
      </c>
      <c r="B17" s="36"/>
      <c r="C17" s="11" t="s">
        <v>35</v>
      </c>
      <c r="D17" s="11" t="s">
        <v>36</v>
      </c>
      <c r="E17" s="41">
        <v>1</v>
      </c>
      <c r="F17" s="41">
        <v>6</v>
      </c>
      <c r="G17" s="41">
        <v>300</v>
      </c>
      <c r="H17" s="59">
        <f t="shared" ref="H17:H19" si="6">E17*F17*G17*0%</f>
        <v>0</v>
      </c>
      <c r="I17" s="106">
        <f t="shared" ref="I17:I19" si="7">E17*F17*G17*100%</f>
        <v>1800</v>
      </c>
      <c r="J17" s="59">
        <f t="shared" ref="J17:J19" si="8">H17+I17</f>
        <v>1800</v>
      </c>
      <c r="K17" s="97"/>
      <c r="L17" s="97"/>
      <c r="M17" s="97"/>
      <c r="N17" s="107"/>
      <c r="O17" s="107"/>
      <c r="P17" s="95"/>
    </row>
    <row r="18" ht="27.6" spans="1:16">
      <c r="A18" s="56" t="s">
        <v>37</v>
      </c>
      <c r="B18" s="36"/>
      <c r="C18" s="11" t="s">
        <v>38</v>
      </c>
      <c r="D18" s="11" t="s">
        <v>30</v>
      </c>
      <c r="E18" s="41">
        <v>100</v>
      </c>
      <c r="F18" s="41">
        <v>1</v>
      </c>
      <c r="G18" s="41">
        <v>70</v>
      </c>
      <c r="H18" s="59">
        <f t="shared" si="6"/>
        <v>0</v>
      </c>
      <c r="I18" s="106">
        <f t="shared" si="7"/>
        <v>7000</v>
      </c>
      <c r="J18" s="59">
        <f t="shared" si="8"/>
        <v>7000</v>
      </c>
      <c r="K18" s="97"/>
      <c r="L18" s="97"/>
      <c r="M18" s="97"/>
      <c r="N18" s="107"/>
      <c r="O18" s="107"/>
      <c r="P18" s="95"/>
    </row>
    <row r="19" spans="1:16">
      <c r="A19" s="56" t="s">
        <v>39</v>
      </c>
      <c r="B19" s="36"/>
      <c r="C19" s="11" t="s">
        <v>40</v>
      </c>
      <c r="D19" s="11" t="s">
        <v>41</v>
      </c>
      <c r="E19" s="41">
        <v>100</v>
      </c>
      <c r="F19" s="41">
        <v>1</v>
      </c>
      <c r="G19" s="41">
        <v>10</v>
      </c>
      <c r="H19" s="59">
        <f t="shared" si="6"/>
        <v>0</v>
      </c>
      <c r="I19" s="106">
        <f t="shared" si="7"/>
        <v>1000</v>
      </c>
      <c r="J19" s="59">
        <f t="shared" si="8"/>
        <v>1000</v>
      </c>
      <c r="K19" s="97"/>
      <c r="L19" s="97"/>
      <c r="M19" s="97"/>
      <c r="N19" s="107"/>
      <c r="O19" s="107"/>
      <c r="P19" s="95"/>
    </row>
    <row r="20" spans="1:16">
      <c r="A20" s="52"/>
      <c r="B20" s="52"/>
      <c r="C20" s="61" t="s">
        <v>42</v>
      </c>
      <c r="D20" s="52"/>
      <c r="E20" s="52"/>
      <c r="F20" s="52"/>
      <c r="G20" s="52"/>
      <c r="H20" s="53">
        <f>H13+H14+H15+H16+H17+H18+H19</f>
        <v>0</v>
      </c>
      <c r="I20" s="53">
        <f>I13+I14+I15+I16+I17+I18+I19</f>
        <v>56200</v>
      </c>
      <c r="J20" s="53">
        <f>J13+J14+J15+J16+J17+J18+J19</f>
        <v>56200</v>
      </c>
      <c r="K20" s="97"/>
      <c r="L20" s="97"/>
      <c r="M20" s="97"/>
      <c r="N20" s="107"/>
      <c r="O20" s="107"/>
      <c r="P20" s="95"/>
    </row>
    <row r="21" spans="1:16">
      <c r="A21" s="35" t="s">
        <v>43</v>
      </c>
      <c r="B21" s="36"/>
      <c r="C21" s="36"/>
      <c r="D21" s="36"/>
      <c r="E21" s="36"/>
      <c r="F21" s="54"/>
      <c r="G21" s="54"/>
      <c r="H21" s="62"/>
      <c r="I21" s="108"/>
      <c r="J21" s="109"/>
      <c r="K21" s="96"/>
      <c r="L21" s="97"/>
      <c r="M21" s="97"/>
      <c r="N21" s="95"/>
      <c r="O21" s="95"/>
      <c r="P21" s="95"/>
    </row>
    <row r="22" spans="1:16">
      <c r="A22" s="41" t="s">
        <v>44</v>
      </c>
      <c r="B22" s="36"/>
      <c r="C22" s="63" t="s">
        <v>45</v>
      </c>
      <c r="D22" s="12" t="s">
        <v>46</v>
      </c>
      <c r="E22" s="64">
        <v>1</v>
      </c>
      <c r="F22" s="65">
        <v>1</v>
      </c>
      <c r="G22" s="65">
        <v>650</v>
      </c>
      <c r="H22" s="50">
        <f>E22*F22*G22*25%</f>
        <v>162.5</v>
      </c>
      <c r="I22" s="104">
        <f>E22*F22*G22*75%</f>
        <v>487.5</v>
      </c>
      <c r="J22" s="50">
        <f>H22+I22</f>
        <v>650</v>
      </c>
      <c r="K22" s="97"/>
      <c r="L22" s="97"/>
      <c r="M22" s="97"/>
      <c r="N22" s="95"/>
      <c r="O22" s="95"/>
      <c r="P22" s="95"/>
    </row>
    <row r="23" ht="27.6" spans="1:16">
      <c r="A23" s="41" t="s">
        <v>47</v>
      </c>
      <c r="B23" s="36"/>
      <c r="C23" s="13" t="s">
        <v>48</v>
      </c>
      <c r="D23" s="12" t="s">
        <v>46</v>
      </c>
      <c r="E23" s="64">
        <v>1</v>
      </c>
      <c r="F23" s="65">
        <v>1</v>
      </c>
      <c r="G23" s="65">
        <v>500</v>
      </c>
      <c r="H23" s="50">
        <f>E23*F23*G23*25%</f>
        <v>125</v>
      </c>
      <c r="I23" s="104">
        <f>E23*F23*G23*75%</f>
        <v>375</v>
      </c>
      <c r="J23" s="50">
        <f>H23+I23</f>
        <v>500</v>
      </c>
      <c r="K23" s="97"/>
      <c r="L23" s="97"/>
      <c r="M23" s="97"/>
      <c r="N23" s="95"/>
      <c r="O23" s="95"/>
      <c r="P23" s="95"/>
    </row>
    <row r="24" ht="27.6" spans="1:16">
      <c r="A24" s="41" t="s">
        <v>49</v>
      </c>
      <c r="B24" s="36"/>
      <c r="C24" s="13" t="s">
        <v>50</v>
      </c>
      <c r="D24" s="12" t="s">
        <v>46</v>
      </c>
      <c r="E24" s="64">
        <v>1</v>
      </c>
      <c r="F24" s="65">
        <v>1</v>
      </c>
      <c r="G24" s="65">
        <v>350</v>
      </c>
      <c r="H24" s="50">
        <f>E24*F24*G24*25%</f>
        <v>87.5</v>
      </c>
      <c r="I24" s="104">
        <f>E24*F24*G24*75%</f>
        <v>262.5</v>
      </c>
      <c r="J24" s="50">
        <f>H24+I24</f>
        <v>350</v>
      </c>
      <c r="K24" s="97"/>
      <c r="L24" s="97"/>
      <c r="M24" s="97"/>
      <c r="N24" s="95"/>
      <c r="O24" s="95"/>
      <c r="P24" s="95"/>
    </row>
    <row r="25" spans="1:16">
      <c r="A25" s="51"/>
      <c r="B25" s="51"/>
      <c r="C25" s="51" t="s">
        <v>51</v>
      </c>
      <c r="D25" s="51"/>
      <c r="E25" s="51"/>
      <c r="F25" s="52"/>
      <c r="G25" s="52"/>
      <c r="H25" s="53">
        <f>H22+H23+H24</f>
        <v>375</v>
      </c>
      <c r="I25" s="53">
        <f t="shared" ref="I25:J25" si="9">I22+I23+I24</f>
        <v>1125</v>
      </c>
      <c r="J25" s="53">
        <f t="shared" si="9"/>
        <v>1500</v>
      </c>
      <c r="K25" s="97"/>
      <c r="L25" s="97"/>
      <c r="M25" s="97"/>
      <c r="N25" s="95"/>
      <c r="O25" s="95"/>
      <c r="P25" s="95"/>
    </row>
    <row r="26" spans="1:16">
      <c r="A26" s="35" t="s">
        <v>52</v>
      </c>
      <c r="B26" s="36"/>
      <c r="C26" s="36"/>
      <c r="D26" s="36"/>
      <c r="E26" s="36"/>
      <c r="F26" s="66"/>
      <c r="G26" s="66"/>
      <c r="H26" s="38"/>
      <c r="I26" s="98"/>
      <c r="J26" s="38"/>
      <c r="K26" s="97"/>
      <c r="L26" s="97"/>
      <c r="M26" s="97"/>
      <c r="N26" s="95"/>
      <c r="O26" s="95"/>
      <c r="P26" s="95"/>
    </row>
    <row r="27" spans="1:16">
      <c r="A27" s="64" t="s">
        <v>44</v>
      </c>
      <c r="B27" s="36"/>
      <c r="C27" s="56" t="s">
        <v>53</v>
      </c>
      <c r="D27" s="36" t="s">
        <v>54</v>
      </c>
      <c r="E27" s="41">
        <v>1</v>
      </c>
      <c r="F27" s="41">
        <v>6</v>
      </c>
      <c r="G27" s="41">
        <v>250</v>
      </c>
      <c r="H27" s="67">
        <f>E27*F27*G27*25%</f>
        <v>375</v>
      </c>
      <c r="I27" s="110">
        <f>E27*F27*G27*75%</f>
        <v>1125</v>
      </c>
      <c r="J27" s="67">
        <f>H27+I27</f>
        <v>1500</v>
      </c>
      <c r="K27" s="97"/>
      <c r="L27" s="97"/>
      <c r="M27" s="97"/>
      <c r="N27" s="95"/>
      <c r="O27" s="95"/>
      <c r="P27" s="95"/>
    </row>
    <row r="28" spans="1:16">
      <c r="A28" s="41" t="s">
        <v>47</v>
      </c>
      <c r="B28" s="36"/>
      <c r="C28" s="56" t="s">
        <v>55</v>
      </c>
      <c r="D28" s="36" t="s">
        <v>54</v>
      </c>
      <c r="E28" s="41">
        <v>1</v>
      </c>
      <c r="F28" s="41">
        <v>6</v>
      </c>
      <c r="G28" s="41">
        <v>50</v>
      </c>
      <c r="H28" s="67">
        <f>E28*F28*G28*25%</f>
        <v>75</v>
      </c>
      <c r="I28" s="110">
        <f>E28*F28*G28*75%</f>
        <v>225</v>
      </c>
      <c r="J28" s="67">
        <f>H28+I28</f>
        <v>300</v>
      </c>
      <c r="K28" s="97"/>
      <c r="L28" s="97"/>
      <c r="M28" s="97"/>
      <c r="N28" s="95"/>
      <c r="O28" s="95"/>
      <c r="P28" s="95"/>
    </row>
    <row r="29" ht="27.6" spans="1:16">
      <c r="A29" s="64" t="s">
        <v>49</v>
      </c>
      <c r="B29" s="36"/>
      <c r="C29" s="56" t="s">
        <v>56</v>
      </c>
      <c r="D29" s="48" t="s">
        <v>57</v>
      </c>
      <c r="E29" s="41">
        <v>10</v>
      </c>
      <c r="F29" s="41">
        <v>6</v>
      </c>
      <c r="G29" s="41">
        <v>10</v>
      </c>
      <c r="H29" s="59">
        <f>E29*F29*G29*25%</f>
        <v>150</v>
      </c>
      <c r="I29" s="111">
        <f>E29*F29*G29*75%</f>
        <v>450</v>
      </c>
      <c r="J29" s="59">
        <f>H29+I29</f>
        <v>600</v>
      </c>
      <c r="K29" s="97"/>
      <c r="L29" s="97"/>
      <c r="M29" s="97"/>
      <c r="N29" s="95"/>
      <c r="O29" s="95"/>
      <c r="P29" s="95"/>
    </row>
    <row r="30" spans="1:16">
      <c r="A30" s="64" t="s">
        <v>58</v>
      </c>
      <c r="B30" s="36"/>
      <c r="C30" s="56" t="s">
        <v>59</v>
      </c>
      <c r="D30" s="48" t="s">
        <v>54</v>
      </c>
      <c r="E30" s="41">
        <v>1</v>
      </c>
      <c r="F30" s="41">
        <v>6</v>
      </c>
      <c r="G30" s="41">
        <v>500</v>
      </c>
      <c r="H30" s="59">
        <f>E30*F30*G30*0%</f>
        <v>0</v>
      </c>
      <c r="I30" s="111">
        <f>E30*F30*G30*100%</f>
        <v>3000</v>
      </c>
      <c r="J30" s="59">
        <f>H30+I30</f>
        <v>3000</v>
      </c>
      <c r="K30" s="97"/>
      <c r="L30" s="97"/>
      <c r="M30" s="97"/>
      <c r="N30" s="95"/>
      <c r="O30" s="95"/>
      <c r="P30" s="95"/>
    </row>
    <row r="31" spans="1:16">
      <c r="A31" s="64" t="s">
        <v>60</v>
      </c>
      <c r="B31" s="36"/>
      <c r="C31" s="56" t="s">
        <v>61</v>
      </c>
      <c r="D31" s="48" t="s">
        <v>62</v>
      </c>
      <c r="E31" s="41">
        <v>25</v>
      </c>
      <c r="F31" s="41">
        <v>1</v>
      </c>
      <c r="G31" s="41">
        <v>120</v>
      </c>
      <c r="H31" s="59">
        <f>E31*F31*G31*0%</f>
        <v>0</v>
      </c>
      <c r="I31" s="111">
        <f>E31*F31*G31*100%</f>
        <v>3000</v>
      </c>
      <c r="J31" s="59">
        <f>H31+I31</f>
        <v>3000</v>
      </c>
      <c r="K31" s="97"/>
      <c r="L31" s="97"/>
      <c r="M31" s="97"/>
      <c r="N31" s="95"/>
      <c r="O31" s="95"/>
      <c r="P31" s="95"/>
    </row>
    <row r="32" spans="1:16">
      <c r="A32" s="64" t="s">
        <v>63</v>
      </c>
      <c r="B32" s="36"/>
      <c r="C32" s="56" t="s">
        <v>64</v>
      </c>
      <c r="D32" s="48" t="s">
        <v>62</v>
      </c>
      <c r="E32" s="41">
        <v>50</v>
      </c>
      <c r="F32" s="41">
        <v>1</v>
      </c>
      <c r="G32" s="41">
        <v>50</v>
      </c>
      <c r="H32" s="59">
        <f>E32*F32*G32*0%</f>
        <v>0</v>
      </c>
      <c r="I32" s="111">
        <f>E32*F32*G32*100%</f>
        <v>2500</v>
      </c>
      <c r="J32" s="59">
        <f>H32+I32</f>
        <v>2500</v>
      </c>
      <c r="K32" s="97"/>
      <c r="L32" s="97"/>
      <c r="M32" s="97"/>
      <c r="N32" s="95"/>
      <c r="O32" s="95"/>
      <c r="P32" s="95"/>
    </row>
    <row r="33" spans="1:16">
      <c r="A33" s="51"/>
      <c r="B33" s="51"/>
      <c r="C33" s="51" t="s">
        <v>65</v>
      </c>
      <c r="D33" s="51"/>
      <c r="E33" s="51"/>
      <c r="F33" s="52"/>
      <c r="G33" s="52"/>
      <c r="H33" s="53">
        <f>H27+H28+H29+H30+H31+H32</f>
        <v>600</v>
      </c>
      <c r="I33" s="53">
        <f>I27+I28+I29+I30+I31+I32</f>
        <v>10300</v>
      </c>
      <c r="J33" s="53">
        <f>J27+J28+J29+J30+J31+J32</f>
        <v>10900</v>
      </c>
      <c r="K33" s="97"/>
      <c r="L33" s="97"/>
      <c r="M33" s="97"/>
      <c r="N33" s="95"/>
      <c r="O33" s="95"/>
      <c r="P33" s="95"/>
    </row>
    <row r="34" spans="1:16">
      <c r="A34" s="35"/>
      <c r="B34" s="36"/>
      <c r="C34" s="17"/>
      <c r="D34" s="17"/>
      <c r="E34" s="17"/>
      <c r="F34" s="68"/>
      <c r="G34" s="68"/>
      <c r="H34" s="44"/>
      <c r="I34" s="100"/>
      <c r="J34" s="101"/>
      <c r="K34" s="112"/>
      <c r="L34" s="97"/>
      <c r="M34" s="97"/>
      <c r="N34" s="95"/>
      <c r="O34" s="95"/>
      <c r="P34" s="95"/>
    </row>
    <row r="35" spans="1:16">
      <c r="A35" s="35" t="s">
        <v>66</v>
      </c>
      <c r="B35" s="36"/>
      <c r="C35" s="36"/>
      <c r="D35" s="36"/>
      <c r="E35" s="36"/>
      <c r="F35" s="54"/>
      <c r="G35" s="54"/>
      <c r="H35" s="55"/>
      <c r="I35" s="105"/>
      <c r="J35" s="78"/>
      <c r="K35" s="97"/>
      <c r="L35" s="97"/>
      <c r="M35" s="97"/>
      <c r="N35" s="95"/>
      <c r="O35" s="95"/>
      <c r="P35" s="95"/>
    </row>
    <row r="36" spans="1:16">
      <c r="A36" s="41" t="s">
        <v>67</v>
      </c>
      <c r="B36" s="36"/>
      <c r="C36" s="56" t="s">
        <v>68</v>
      </c>
      <c r="D36" s="36" t="s">
        <v>69</v>
      </c>
      <c r="E36" s="41">
        <v>2</v>
      </c>
      <c r="F36" s="41">
        <v>1</v>
      </c>
      <c r="G36" s="41">
        <v>500</v>
      </c>
      <c r="H36" s="59">
        <f>E36*F36*G36*0%</f>
        <v>0</v>
      </c>
      <c r="I36" s="111">
        <f>E36*F36*G36*100%</f>
        <v>1000</v>
      </c>
      <c r="J36" s="59">
        <f>H36+I36</f>
        <v>1000</v>
      </c>
      <c r="K36" s="97"/>
      <c r="L36" s="97"/>
      <c r="M36" s="97"/>
      <c r="N36" s="95"/>
      <c r="O36" s="95"/>
      <c r="P36" s="95"/>
    </row>
    <row r="37" ht="27.6" spans="1:16">
      <c r="A37" s="41" t="s">
        <v>70</v>
      </c>
      <c r="B37" s="36"/>
      <c r="C37" s="56" t="s">
        <v>71</v>
      </c>
      <c r="D37" s="57" t="s">
        <v>72</v>
      </c>
      <c r="E37" s="41">
        <v>1</v>
      </c>
      <c r="F37" s="41">
        <v>6</v>
      </c>
      <c r="G37" s="41">
        <v>50</v>
      </c>
      <c r="H37" s="59">
        <f>E37*F37*G37*0%</f>
        <v>0</v>
      </c>
      <c r="I37" s="111">
        <f>E37*F37*G37*100%</f>
        <v>300</v>
      </c>
      <c r="J37" s="59">
        <f>H37+I37</f>
        <v>300</v>
      </c>
      <c r="K37" s="97"/>
      <c r="L37" s="97"/>
      <c r="M37" s="97"/>
      <c r="N37" s="95"/>
      <c r="O37" s="95"/>
      <c r="P37" s="95"/>
    </row>
    <row r="38" spans="1:16">
      <c r="A38" s="41" t="s">
        <v>73</v>
      </c>
      <c r="B38" s="36"/>
      <c r="C38" s="56" t="s">
        <v>74</v>
      </c>
      <c r="D38" s="56" t="s">
        <v>69</v>
      </c>
      <c r="E38" s="41">
        <v>10</v>
      </c>
      <c r="F38" s="41">
        <v>1</v>
      </c>
      <c r="G38" s="41">
        <v>12</v>
      </c>
      <c r="H38" s="59">
        <f>E38*F38*G38*25%</f>
        <v>30</v>
      </c>
      <c r="I38" s="111">
        <f>E38*F38*G38*75%</f>
        <v>90</v>
      </c>
      <c r="J38" s="59">
        <f>H38+I38</f>
        <v>120</v>
      </c>
      <c r="K38" s="97"/>
      <c r="L38" s="97"/>
      <c r="M38" s="97"/>
      <c r="N38" s="95"/>
      <c r="O38" s="95"/>
      <c r="P38" s="95"/>
    </row>
    <row r="39" spans="1:16">
      <c r="A39" s="41" t="s">
        <v>75</v>
      </c>
      <c r="B39" s="36"/>
      <c r="C39" s="56" t="s">
        <v>76</v>
      </c>
      <c r="D39" s="56" t="s">
        <v>69</v>
      </c>
      <c r="E39" s="41">
        <v>4</v>
      </c>
      <c r="F39" s="41">
        <v>1</v>
      </c>
      <c r="G39" s="41">
        <v>30</v>
      </c>
      <c r="H39" s="59">
        <f>E39*F39*G39*0%</f>
        <v>0</v>
      </c>
      <c r="I39" s="111">
        <f>E39*F39*G39*100%</f>
        <v>120</v>
      </c>
      <c r="J39" s="59">
        <f>H39+I39</f>
        <v>120</v>
      </c>
      <c r="K39" s="97"/>
      <c r="L39" s="97"/>
      <c r="M39" s="97"/>
      <c r="N39" s="95"/>
      <c r="O39" s="95"/>
      <c r="P39" s="95"/>
    </row>
    <row r="40" spans="1:16">
      <c r="A40" s="52"/>
      <c r="B40" s="52"/>
      <c r="C40" s="61" t="s">
        <v>77</v>
      </c>
      <c r="D40" s="52"/>
      <c r="E40" s="52"/>
      <c r="F40" s="52"/>
      <c r="G40" s="52"/>
      <c r="H40" s="53">
        <f>H36+H37+H38+H39</f>
        <v>30</v>
      </c>
      <c r="I40" s="53">
        <f>I36+I37+I38+I39</f>
        <v>1510</v>
      </c>
      <c r="J40" s="53">
        <f>J36+J37+J38+J39</f>
        <v>1540</v>
      </c>
      <c r="K40" s="97"/>
      <c r="L40" s="97"/>
      <c r="M40" s="97"/>
      <c r="N40" s="95"/>
      <c r="O40" s="95"/>
      <c r="P40" s="95"/>
    </row>
    <row r="41" spans="1:16">
      <c r="A41" s="56"/>
      <c r="B41" s="36"/>
      <c r="C41" s="36"/>
      <c r="D41" s="36"/>
      <c r="E41" s="36"/>
      <c r="F41" s="54"/>
      <c r="G41" s="54"/>
      <c r="H41" s="55"/>
      <c r="I41" s="105"/>
      <c r="J41" s="78"/>
      <c r="K41" s="113"/>
      <c r="L41" s="113"/>
      <c r="M41" s="113"/>
      <c r="N41" s="95"/>
      <c r="O41" s="95"/>
      <c r="P41" s="95"/>
    </row>
    <row r="42" spans="1:16">
      <c r="A42" s="35" t="s">
        <v>78</v>
      </c>
      <c r="B42" s="36"/>
      <c r="C42" s="36"/>
      <c r="D42" s="36"/>
      <c r="E42" s="36"/>
      <c r="F42" s="54"/>
      <c r="G42" s="54"/>
      <c r="H42" s="55"/>
      <c r="I42" s="105"/>
      <c r="J42" s="78"/>
      <c r="K42" s="95"/>
      <c r="L42" s="97"/>
      <c r="M42" s="97"/>
      <c r="N42" s="95"/>
      <c r="O42" s="95"/>
      <c r="P42" s="95"/>
    </row>
    <row r="43" ht="30" customHeight="1" spans="1:16">
      <c r="A43" s="64" t="s">
        <v>79</v>
      </c>
      <c r="B43" s="36"/>
      <c r="C43" s="57" t="s">
        <v>80</v>
      </c>
      <c r="D43" s="57" t="s">
        <v>81</v>
      </c>
      <c r="E43" s="41">
        <v>2</v>
      </c>
      <c r="F43" s="41">
        <v>6</v>
      </c>
      <c r="G43" s="41">
        <v>200</v>
      </c>
      <c r="H43" s="59">
        <f>E43*F43*G43*0%</f>
        <v>0</v>
      </c>
      <c r="I43" s="111">
        <f>E43*F43*G43*100%</f>
        <v>2400</v>
      </c>
      <c r="J43" s="59">
        <f>H43+I43</f>
        <v>2400</v>
      </c>
      <c r="K43" s="97"/>
      <c r="L43" s="97"/>
      <c r="M43" s="97"/>
      <c r="N43" s="95"/>
      <c r="O43" s="95"/>
      <c r="P43" s="95"/>
    </row>
    <row r="44" spans="1:16">
      <c r="A44" s="52"/>
      <c r="B44" s="52"/>
      <c r="C44" s="61" t="s">
        <v>82</v>
      </c>
      <c r="D44" s="52"/>
      <c r="E44" s="52"/>
      <c r="F44" s="52"/>
      <c r="G44" s="52"/>
      <c r="H44" s="53">
        <f>H43</f>
        <v>0</v>
      </c>
      <c r="I44" s="53">
        <f>I43</f>
        <v>2400</v>
      </c>
      <c r="J44" s="53">
        <f>J43</f>
        <v>2400</v>
      </c>
      <c r="K44" s="97"/>
      <c r="L44" s="97"/>
      <c r="M44" s="97"/>
      <c r="N44" s="95"/>
      <c r="O44" s="95"/>
      <c r="P44" s="95"/>
    </row>
    <row r="45" spans="1:16">
      <c r="A45" s="35"/>
      <c r="B45" s="36"/>
      <c r="C45" s="17"/>
      <c r="D45" s="17"/>
      <c r="E45" s="17"/>
      <c r="F45" s="54"/>
      <c r="G45" s="54"/>
      <c r="H45" s="55"/>
      <c r="I45" s="105"/>
      <c r="J45" s="78"/>
      <c r="K45" s="97"/>
      <c r="L45" s="97"/>
      <c r="M45" s="97"/>
      <c r="N45" s="95"/>
      <c r="O45" s="95"/>
      <c r="P45" s="95"/>
    </row>
    <row r="46" spans="1:16">
      <c r="A46" s="35" t="s">
        <v>83</v>
      </c>
      <c r="B46" s="36"/>
      <c r="C46" s="36"/>
      <c r="D46" s="36"/>
      <c r="E46" s="36"/>
      <c r="F46" s="54"/>
      <c r="G46" s="54"/>
      <c r="H46" s="55"/>
      <c r="I46" s="105"/>
      <c r="J46" s="78"/>
      <c r="K46" s="112"/>
      <c r="L46" s="112"/>
      <c r="M46" s="112"/>
      <c r="N46" s="95"/>
      <c r="O46" s="95"/>
      <c r="P46" s="95"/>
    </row>
    <row r="47" ht="27.6" spans="1:16">
      <c r="A47" s="35"/>
      <c r="B47" s="36"/>
      <c r="C47" s="57" t="s">
        <v>84</v>
      </c>
      <c r="D47" s="36" t="s">
        <v>12</v>
      </c>
      <c r="E47" s="41">
        <v>5</v>
      </c>
      <c r="F47" s="41">
        <v>6</v>
      </c>
      <c r="G47" s="41">
        <v>50</v>
      </c>
      <c r="H47" s="69">
        <f>E47*F47*G47*0%</f>
        <v>0</v>
      </c>
      <c r="I47" s="114">
        <f>E47*F47*G47*100%</f>
        <v>1500</v>
      </c>
      <c r="J47" s="115">
        <f>H47+I47</f>
        <v>1500</v>
      </c>
      <c r="K47" s="97"/>
      <c r="L47" s="97"/>
      <c r="M47" s="97"/>
      <c r="N47" s="95"/>
      <c r="O47" s="95"/>
      <c r="P47" s="95"/>
    </row>
    <row r="48" spans="1:16">
      <c r="A48" s="56" t="s">
        <v>85</v>
      </c>
      <c r="B48" s="36"/>
      <c r="C48" s="63" t="s">
        <v>86</v>
      </c>
      <c r="D48" s="63" t="s">
        <v>86</v>
      </c>
      <c r="E48" s="64">
        <v>1</v>
      </c>
      <c r="F48" s="41">
        <v>1</v>
      </c>
      <c r="G48" s="41">
        <v>1000</v>
      </c>
      <c r="H48" s="59">
        <f>E48*F48*G48*0%</f>
        <v>0</v>
      </c>
      <c r="I48" s="114">
        <f>E48*F48*G48*100%</f>
        <v>1000</v>
      </c>
      <c r="J48" s="59">
        <f>H48+I48</f>
        <v>1000</v>
      </c>
      <c r="K48" s="97"/>
      <c r="L48" s="97"/>
      <c r="M48" s="97"/>
      <c r="N48" s="95"/>
      <c r="O48" s="95"/>
      <c r="P48" s="95"/>
    </row>
    <row r="49" ht="13.2" customHeight="1" spans="1:16">
      <c r="A49" s="52"/>
      <c r="B49" s="52"/>
      <c r="C49" s="61" t="s">
        <v>87</v>
      </c>
      <c r="D49" s="52"/>
      <c r="E49" s="52"/>
      <c r="F49" s="52"/>
      <c r="G49" s="70"/>
      <c r="H49" s="53">
        <f>H47+H48</f>
        <v>0</v>
      </c>
      <c r="I49" s="53">
        <f>I47+I48</f>
        <v>2500</v>
      </c>
      <c r="J49" s="53">
        <f>J47+J48</f>
        <v>2500</v>
      </c>
      <c r="K49" s="97"/>
      <c r="L49" s="97"/>
      <c r="M49" s="97"/>
      <c r="N49" s="95"/>
      <c r="O49" s="95"/>
      <c r="P49" s="95"/>
    </row>
    <row r="50" spans="1:16">
      <c r="A50" s="71"/>
      <c r="B50" s="71"/>
      <c r="C50" s="72" t="s">
        <v>88</v>
      </c>
      <c r="D50" s="71"/>
      <c r="E50" s="71"/>
      <c r="F50" s="71"/>
      <c r="G50" s="71"/>
      <c r="H50" s="73">
        <f>H11+H25+H33+H40+H44+H49+H20</f>
        <v>2130</v>
      </c>
      <c r="I50" s="73">
        <f>I11+I25+I33+I40+I44+I49+I20</f>
        <v>83830</v>
      </c>
      <c r="J50" s="73">
        <f>J11+J25+J33+J40+J44+J49+J20</f>
        <v>85960</v>
      </c>
      <c r="K50" s="97"/>
      <c r="L50" s="97"/>
      <c r="M50" s="97"/>
      <c r="N50" s="95"/>
      <c r="O50" s="95"/>
      <c r="P50" s="95"/>
    </row>
    <row r="51" spans="1:16">
      <c r="A51" s="56"/>
      <c r="B51" s="36"/>
      <c r="C51" s="74"/>
      <c r="D51" s="74"/>
      <c r="E51" s="74"/>
      <c r="F51" s="75"/>
      <c r="G51" s="75"/>
      <c r="H51" s="76"/>
      <c r="I51" s="116"/>
      <c r="J51" s="78"/>
      <c r="K51" s="96"/>
      <c r="L51" s="97"/>
      <c r="M51" s="97"/>
      <c r="N51" s="95"/>
      <c r="O51" s="95"/>
      <c r="P51" s="95"/>
    </row>
    <row r="52" ht="14.4" customHeight="1" spans="1:16">
      <c r="A52" s="31"/>
      <c r="B52" s="31"/>
      <c r="C52" s="32" t="s">
        <v>89</v>
      </c>
      <c r="D52" s="31"/>
      <c r="E52" s="31"/>
      <c r="F52" s="33"/>
      <c r="G52" s="33"/>
      <c r="H52" s="34"/>
      <c r="I52" s="33"/>
      <c r="J52" s="33"/>
      <c r="K52" s="97"/>
      <c r="L52" s="97"/>
      <c r="M52" s="97"/>
      <c r="N52" s="95"/>
      <c r="O52" s="95"/>
      <c r="P52" s="95"/>
    </row>
    <row r="53" spans="1:16">
      <c r="A53" s="56"/>
      <c r="B53" s="36"/>
      <c r="C53" s="36" t="s">
        <v>90</v>
      </c>
      <c r="D53" s="36" t="s">
        <v>91</v>
      </c>
      <c r="E53" s="77">
        <v>1</v>
      </c>
      <c r="F53" s="78">
        <v>1</v>
      </c>
      <c r="G53" s="41">
        <v>100</v>
      </c>
      <c r="H53" s="79">
        <f>E53*F53*G53</f>
        <v>100</v>
      </c>
      <c r="I53" s="117">
        <v>1170</v>
      </c>
      <c r="J53" s="118">
        <f>H53+I53</f>
        <v>1270</v>
      </c>
      <c r="K53" s="97"/>
      <c r="L53" s="97"/>
      <c r="M53" s="97"/>
      <c r="N53" s="95"/>
      <c r="O53" s="95"/>
      <c r="P53" s="95"/>
    </row>
    <row r="54" spans="1:16">
      <c r="A54" s="56"/>
      <c r="B54" s="36"/>
      <c r="C54" s="36"/>
      <c r="D54" s="36"/>
      <c r="E54" s="36"/>
      <c r="F54" s="78"/>
      <c r="G54" s="78"/>
      <c r="H54" s="78"/>
      <c r="I54" s="119"/>
      <c r="J54" s="109"/>
      <c r="K54" s="97"/>
      <c r="L54" s="97"/>
      <c r="M54" s="97"/>
      <c r="N54" s="95"/>
      <c r="O54" s="95"/>
      <c r="P54" s="95"/>
    </row>
    <row r="55" spans="1:16">
      <c r="A55" s="71"/>
      <c r="B55" s="71"/>
      <c r="C55" s="72" t="s">
        <v>92</v>
      </c>
      <c r="D55" s="71"/>
      <c r="E55" s="71"/>
      <c r="F55" s="71"/>
      <c r="G55" s="71"/>
      <c r="H55" s="73">
        <f>H50+H53</f>
        <v>2230</v>
      </c>
      <c r="I55" s="73">
        <f t="shared" ref="I55:J55" si="10">I50+I53</f>
        <v>85000</v>
      </c>
      <c r="J55" s="73">
        <f t="shared" si="10"/>
        <v>87230</v>
      </c>
      <c r="K55" s="95"/>
      <c r="L55" s="95"/>
      <c r="M55" s="95"/>
      <c r="N55" s="95"/>
      <c r="O55" s="95"/>
      <c r="P55" s="95"/>
    </row>
    <row r="56" spans="1:16">
      <c r="A56" s="80"/>
      <c r="B56" s="26"/>
      <c r="C56" s="26"/>
      <c r="D56" s="26"/>
      <c r="E56" s="26"/>
      <c r="F56" s="81"/>
      <c r="G56" s="81"/>
      <c r="H56" s="81"/>
      <c r="I56" s="81"/>
      <c r="J56" s="81"/>
      <c r="K56" s="95"/>
      <c r="L56" s="95"/>
      <c r="M56" s="95"/>
      <c r="N56" s="95"/>
      <c r="O56" s="95"/>
      <c r="P56" s="95"/>
    </row>
    <row r="57" spans="1:16">
      <c r="A57" s="25"/>
      <c r="B57" s="26"/>
      <c r="C57" s="26"/>
      <c r="D57" s="26"/>
      <c r="E57" s="26"/>
      <c r="F57" s="82"/>
      <c r="G57" s="82"/>
      <c r="I57" s="82"/>
      <c r="J57" s="82"/>
      <c r="K57" s="95"/>
      <c r="L57" s="95"/>
      <c r="M57" s="95"/>
      <c r="N57" s="95"/>
      <c r="O57" s="95"/>
      <c r="P57" s="95"/>
    </row>
    <row r="58" spans="1:16">
      <c r="A58" s="83"/>
      <c r="B58" s="84"/>
      <c r="C58" s="26"/>
      <c r="D58" s="26"/>
      <c r="E58" s="26"/>
      <c r="F58" s="85"/>
      <c r="G58" s="85"/>
      <c r="H58" s="85"/>
      <c r="I58" s="85"/>
      <c r="J58" s="85"/>
      <c r="K58" s="95"/>
      <c r="L58" s="95"/>
      <c r="M58" s="95"/>
      <c r="N58" s="95"/>
      <c r="O58" s="95"/>
      <c r="P58" s="95"/>
    </row>
    <row r="59" spans="1:16">
      <c r="A59" s="83"/>
      <c r="B59" s="84"/>
      <c r="C59" s="86"/>
      <c r="D59" s="86"/>
      <c r="E59" s="86"/>
      <c r="F59" s="82"/>
      <c r="G59" s="82"/>
      <c r="H59" s="85"/>
      <c r="I59" s="85"/>
      <c r="J59" s="85"/>
      <c r="K59" s="95"/>
      <c r="L59" s="95"/>
      <c r="M59" s="95"/>
      <c r="N59" s="95"/>
      <c r="O59" s="95"/>
      <c r="P59" s="95"/>
    </row>
    <row r="60" spans="1:16">
      <c r="A60" s="83"/>
      <c r="B60" s="84"/>
      <c r="C60" s="86"/>
      <c r="D60" s="86"/>
      <c r="E60" s="86"/>
      <c r="F60" s="82"/>
      <c r="G60" s="82"/>
      <c r="H60" s="85"/>
      <c r="I60" s="85"/>
      <c r="J60" s="85"/>
      <c r="K60" s="95"/>
      <c r="L60" s="95"/>
      <c r="M60" s="95"/>
      <c r="N60" s="95"/>
      <c r="O60" s="95"/>
      <c r="P60" s="95"/>
    </row>
    <row r="61" spans="1:10">
      <c r="A61" s="87"/>
      <c r="B61" s="88"/>
      <c r="C61" s="86"/>
      <c r="D61" s="86"/>
      <c r="E61" s="86"/>
      <c r="F61" s="89"/>
      <c r="G61" s="89"/>
      <c r="H61" s="90"/>
      <c r="I61" s="120"/>
      <c r="J61" s="120"/>
    </row>
    <row r="62" spans="3:8">
      <c r="C62" s="91"/>
      <c r="D62" s="91"/>
      <c r="E62" s="91"/>
      <c r="F62" s="92"/>
      <c r="G62" s="92"/>
      <c r="H62" s="93"/>
    </row>
    <row r="63" spans="3:5">
      <c r="C63" s="94"/>
      <c r="D63" s="94"/>
      <c r="E63" s="94"/>
    </row>
    <row r="70" spans="3:5">
      <c r="C70" s="94"/>
      <c r="D70" s="94"/>
      <c r="E70" s="94"/>
    </row>
    <row r="71" spans="3:7">
      <c r="C71" s="94"/>
      <c r="D71" s="94"/>
      <c r="E71" s="94"/>
      <c r="F71" s="92"/>
      <c r="G71" s="92"/>
    </row>
    <row r="72" spans="3:5">
      <c r="C72" s="94"/>
      <c r="D72" s="94"/>
      <c r="E72" s="94"/>
    </row>
    <row r="73" spans="3:5">
      <c r="C73" s="94"/>
      <c r="D73" s="94"/>
      <c r="E73" s="94"/>
    </row>
    <row r="75" spans="1:1">
      <c r="A75" s="121"/>
    </row>
    <row r="76" spans="1:1">
      <c r="A76" s="121"/>
    </row>
    <row r="77" spans="1:1">
      <c r="A77" s="122"/>
    </row>
    <row r="78" spans="1:7">
      <c r="A78" s="122"/>
      <c r="F78" s="92"/>
      <c r="G78" s="92"/>
    </row>
    <row r="79" spans="1:7">
      <c r="A79" s="122"/>
      <c r="F79" s="92"/>
      <c r="G79" s="92"/>
    </row>
    <row r="80" spans="1:7">
      <c r="A80" s="122"/>
      <c r="F80" s="92"/>
      <c r="G80" s="92"/>
    </row>
    <row r="81" spans="6:7">
      <c r="F81" s="123"/>
      <c r="G81" s="123"/>
    </row>
    <row r="82" spans="6:7">
      <c r="F82" s="92"/>
      <c r="G82" s="92"/>
    </row>
    <row r="83" spans="1:7">
      <c r="A83" s="121"/>
      <c r="F83" s="92"/>
      <c r="G83" s="92"/>
    </row>
    <row r="84" spans="1:7">
      <c r="A84" s="121"/>
      <c r="F84" s="92"/>
      <c r="G84" s="92"/>
    </row>
    <row r="85" spans="1:7">
      <c r="A85" s="121"/>
      <c r="F85" s="92"/>
      <c r="G85" s="92"/>
    </row>
    <row r="86" spans="1:7">
      <c r="A86" s="122"/>
      <c r="F86" s="92"/>
      <c r="G86" s="92"/>
    </row>
    <row r="87" spans="1:7">
      <c r="A87" s="122"/>
      <c r="F87" s="92"/>
      <c r="G87" s="92"/>
    </row>
    <row r="88" spans="1:7">
      <c r="A88" s="122"/>
      <c r="F88" s="92"/>
      <c r="G88" s="92"/>
    </row>
    <row r="89" spans="1:7">
      <c r="A89" s="122"/>
      <c r="F89" s="92"/>
      <c r="G89" s="92"/>
    </row>
    <row r="90" spans="6:7">
      <c r="F90" s="92"/>
      <c r="G90" s="92"/>
    </row>
    <row r="91" spans="6:7">
      <c r="F91" s="92"/>
      <c r="G91" s="92"/>
    </row>
    <row r="92" spans="6:7">
      <c r="F92" s="92"/>
      <c r="G92" s="92"/>
    </row>
  </sheetData>
  <printOptions horizontalCentered="1"/>
  <pageMargins left="1" right="1" top="1" bottom="1" header="0.5" footer="0.5"/>
  <pageSetup paperSize="1" scale="75" fitToWidth="0" fitToHeight="0" orientation="portrait"/>
  <headerFooter>
    <oddHeader>&amp;R&amp;10 
&amp;"Times New Roman,Italic"Organization Legal Name&amp;"Times New Roman,Regular"</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topLeftCell="B3" workbookViewId="0">
      <selection activeCell="E6" sqref="E6"/>
    </sheetView>
  </sheetViews>
  <sheetFormatPr defaultColWidth="11" defaultRowHeight="13.8" outlineLevelCol="5"/>
  <cols>
    <col min="1" max="1" width="3.33333333333333" customWidth="1"/>
    <col min="2" max="2" width="29" customWidth="1"/>
    <col min="3" max="4" width="13.7777777777778" customWidth="1"/>
    <col min="5" max="5" width="12.7777777777778" customWidth="1"/>
    <col min="6" max="6" width="37.8888888888889" customWidth="1"/>
  </cols>
  <sheetData>
    <row r="1" spans="1:6">
      <c r="A1" s="1" t="s">
        <v>93</v>
      </c>
      <c r="B1" s="2"/>
      <c r="C1" s="2"/>
      <c r="D1" s="2"/>
      <c r="E1" s="2"/>
      <c r="F1" s="2"/>
    </row>
    <row r="2" spans="1:6">
      <c r="A2" s="3"/>
      <c r="B2" s="3"/>
      <c r="C2" s="3"/>
      <c r="D2" s="3"/>
      <c r="E2" s="3"/>
      <c r="F2" s="3"/>
    </row>
    <row r="3" ht="41.4" spans="1:6">
      <c r="A3" s="4"/>
      <c r="B3" s="5" t="s">
        <v>0</v>
      </c>
      <c r="C3" s="6" t="s">
        <v>5</v>
      </c>
      <c r="D3" s="6" t="s">
        <v>6</v>
      </c>
      <c r="E3" s="6" t="s">
        <v>94</v>
      </c>
      <c r="F3" s="5" t="s">
        <v>95</v>
      </c>
    </row>
    <row r="4" ht="124.2" spans="1:6">
      <c r="A4" s="7">
        <v>1</v>
      </c>
      <c r="B4" s="8" t="s">
        <v>96</v>
      </c>
      <c r="C4" s="9">
        <f>'Detailed Budget'!H11</f>
        <v>1125</v>
      </c>
      <c r="D4" s="10">
        <f>'Detailed Budget'!I11</f>
        <v>9795</v>
      </c>
      <c r="E4" s="9">
        <f>C4+D4</f>
        <v>10920</v>
      </c>
      <c r="F4" s="11" t="s">
        <v>97</v>
      </c>
    </row>
    <row r="5" ht="409" customHeight="1" spans="1:6">
      <c r="A5" s="7">
        <v>2</v>
      </c>
      <c r="B5" s="12" t="s">
        <v>98</v>
      </c>
      <c r="C5" s="9">
        <f>'Detailed Budget'!H20</f>
        <v>0</v>
      </c>
      <c r="D5" s="10">
        <f>'Detailed Budget'!I20</f>
        <v>56200</v>
      </c>
      <c r="E5" s="7">
        <f>C5+D5</f>
        <v>56200</v>
      </c>
      <c r="F5" s="13" t="s">
        <v>99</v>
      </c>
    </row>
    <row r="6" ht="129" customHeight="1" spans="1:6">
      <c r="A6" s="7">
        <v>3</v>
      </c>
      <c r="B6" s="14" t="s">
        <v>100</v>
      </c>
      <c r="C6" s="7">
        <v>375</v>
      </c>
      <c r="D6" s="10">
        <f>'Detailed Budget'!I25</f>
        <v>1125</v>
      </c>
      <c r="E6" s="7">
        <v>1500</v>
      </c>
      <c r="F6" s="11" t="s">
        <v>101</v>
      </c>
    </row>
    <row r="7" ht="242" customHeight="1" spans="1:6">
      <c r="A7" s="7">
        <v>4</v>
      </c>
      <c r="B7" s="12" t="s">
        <v>102</v>
      </c>
      <c r="C7" s="9">
        <v>825</v>
      </c>
      <c r="D7" s="10">
        <f>'Detailed Budget'!I33</f>
        <v>10300</v>
      </c>
      <c r="E7" s="7">
        <f>C7+D7</f>
        <v>11125</v>
      </c>
      <c r="F7" s="11" t="s">
        <v>103</v>
      </c>
    </row>
    <row r="8" ht="199" customHeight="1" spans="1:6">
      <c r="A8" s="7">
        <v>5</v>
      </c>
      <c r="B8" s="12" t="s">
        <v>104</v>
      </c>
      <c r="C8" s="9">
        <f>'Detailed Budget'!H40</f>
        <v>30</v>
      </c>
      <c r="D8" s="10">
        <f>'Detailed Budget'!I40</f>
        <v>1510</v>
      </c>
      <c r="E8" s="7">
        <f>C8+D8</f>
        <v>1540</v>
      </c>
      <c r="F8" s="11" t="s">
        <v>105</v>
      </c>
    </row>
    <row r="9" ht="96.6" spans="1:6">
      <c r="A9" s="7">
        <v>6</v>
      </c>
      <c r="B9" s="12" t="s">
        <v>106</v>
      </c>
      <c r="C9" s="9">
        <f>'Detailed Budget'!H44</f>
        <v>0</v>
      </c>
      <c r="D9" s="10">
        <f>'Detailed Budget'!I44</f>
        <v>2400</v>
      </c>
      <c r="E9" s="7">
        <f t="shared" ref="E9:E11" si="0">C9+D9</f>
        <v>2400</v>
      </c>
      <c r="F9" s="13" t="s">
        <v>107</v>
      </c>
    </row>
    <row r="10" ht="124.2" spans="1:6">
      <c r="A10" s="7">
        <v>7</v>
      </c>
      <c r="B10" s="12" t="s">
        <v>108</v>
      </c>
      <c r="C10" s="9">
        <f>'Detailed Budget'!H44</f>
        <v>0</v>
      </c>
      <c r="D10" s="10">
        <f>'Detailed Budget'!I49</f>
        <v>2500</v>
      </c>
      <c r="E10" s="7">
        <f t="shared" si="0"/>
        <v>2500</v>
      </c>
      <c r="F10" s="13" t="s">
        <v>109</v>
      </c>
    </row>
    <row r="11" ht="124.2" spans="1:6">
      <c r="A11" s="7">
        <v>8</v>
      </c>
      <c r="B11" s="12" t="s">
        <v>90</v>
      </c>
      <c r="C11" s="7">
        <f>'Detailed Budget'!H53</f>
        <v>100</v>
      </c>
      <c r="D11" s="15">
        <f>'Detailed Budget'!I53</f>
        <v>1170</v>
      </c>
      <c r="E11" s="7">
        <f t="shared" si="0"/>
        <v>1270</v>
      </c>
      <c r="F11" s="13" t="s">
        <v>110</v>
      </c>
    </row>
    <row r="12" spans="1:6">
      <c r="A12" s="7"/>
      <c r="B12" s="12"/>
      <c r="C12" s="7"/>
      <c r="D12" s="16"/>
      <c r="E12" s="7"/>
      <c r="F12" s="17"/>
    </row>
    <row r="13" spans="1:6">
      <c r="A13" s="18"/>
      <c r="B13" s="18" t="s">
        <v>111</v>
      </c>
      <c r="C13" s="19">
        <f>SUM(C4:C11)</f>
        <v>2455</v>
      </c>
      <c r="D13" s="19">
        <f>SUM(D4:D11)</f>
        <v>85000</v>
      </c>
      <c r="E13" s="19">
        <f>SUM(E4:E11)</f>
        <v>87455</v>
      </c>
      <c r="F13" s="20"/>
    </row>
  </sheetData>
  <mergeCells count="1">
    <mergeCell ref="A1:F1"/>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L o n g P r o p e r t i e s   x m l n s = " h t t p : / / s c h e m a s . m i c r o s o f t . c o m / o f f i c e / 2 0 0 6 / m e t a d a t a / l o n g P r o p e r t i e s " / > 
</file>

<file path=customXml/item2.xml>��< ? x m l   v e r s i o n = " 1 . 0 " ? > < p : p r o p e r t i e s   x m l n s : p = " h t t p : / / s c h e m a s . m i c r o s o f t . c o m / o f f i c e / 2 0 0 6 / m e t a d a t a / p r o p e r t i e s "   x m l n s : x s i = " h t t p : / / w w w . w 3 . o r g / 2 0 0 1 / X M L S c h e m a - i n s t a n c e "   x m l n s : p c = " h t t p : / / s c h e m a s . m i c r o s o f t . c o m / o f f i c e / i n f o p a t h / 2 0 0 7 / P a r t n e r C o n t r o l s " > < d o c u m e n t M a n a g e m e n t / > < / p : p r o p e r t i e s > 
</file>

<file path=customXml/item3.xml>��< ? x m l   v e r s i o n = " 1 . 0 " ? > < c t : c o n t e n t T y p e S c h e m a   c t : _ = " "   m a : _ = " "   m a : c o n t e n t T y p e N a m e = " D o c u m e n t "   m a : c o n t e n t T y p e I D = " 0 x 0 1 0 1 0 0 8 2 6 D 4 F D 6 3 9 A 5 5 F 4 E A 8 8 2 9 C A F 0 5 3 6 7 1 E C "   m a : c o n t e n t T y p e V e r s i o n = " 1 "   m a : c o n t e n t T y p e D e s c r i p t i o n = " C r e a t e   a   n e w   d o c u m e n t . "   m a : c o n t e n t T y p e S c o p e = " "   m a : v e r s i o n I D = " 9 8 5 a 8 0 1 c a 4 7 c 0 7 e f 1 5 8 d 4 c 0 9 8 6 c 4 1 f 8 2 "   x m l n s : c t = " h t t p : / / s c h e m a s . m i c r o s o f t . c o m / o f f i c e / 2 0 0 6 / m e t a d a t a / c o n t e n t T y p e "   x m l n s : m a = " h t t p : / / s c h e m a s . m i c r o s o f t . c o m / o f f i c e / 2 0 0 6 / m e t a d a t a / p r o p e r t i e s / m e t a A t t r i b u t e s " >  
 < x s d : s c h e m a   t a r g e t N a m e s p a c e = " h t t p : / / s c h e m a s . m i c r o s o f t . c o m / o f f i c e / 2 0 0 6 / m e t a d a t a / p r o p e r t i e s "   m a : r o o t = " t r u e "   m a : f i e l d s I D = " 5 f 0 2 b c 5 d a 2 c a 1 3 c 9 2 5 c b 1 f d d f 5 4 3 8 0 8 e "   n s 2 : _ = " "   x m l n s : x s d = " h t t p : / / w w w . w 3 . o r g / 2 0 0 1 / X M L S c h e m a "   x m l n s : x s = " h t t p : / / w w w . w 3 . o r g / 2 0 0 1 / X M L S c h e m a "   x m l n s : p = " h t t p : / / s c h e m a s . m i c r o s o f t . c o m / o f f i c e / 2 0 0 6 / m e t a d a t a / p r o p e r t i e s "   x m l n s : n s 2 = " 7 1 c c 0 6 8 5 - 9 c c 9 - 4 0 4 2 - 8 2 6 d - f 4 f 9 7 5 7 7 3 4 d b " >  
 < x s d : i m p o r t   n a m e s p a c e = " 7 1 c c 0 6 8 5 - 9 c c 9 - 4 0 4 2 - 8 2 6 d - f 4 f 9 7 5 7 7 3 4 d b " / >  
 < x s d : e l e m e n t   n a m e = " p r o p e r t i e s " >  
 < x s d : c o m p l e x T y p e >  
 < x s d : s e q u e n c e >  
 < x s d : e l e m e n t   n a m e = " d o c u m e n t M a n a g e m e n t " >  
 < x s d : c o m p l e x T y p e >  
 < x s d : a l l >  
 < x s d : e l e m e n t   r e f = " n s 2 : S h a r e d W i t h U s e r s "   m i n O c c u r s = " 0 " / >  
 < / x s d : a l l >  
 < / x s d : c o m p l e x T y p e >  
 < / x s d : e l e m e n t >  
 < / x s d : s e q u e n c e >  
 < / x s d : c o m p l e x T y p e >  
 < / x s d : e l e m e n t >  
 < / x s d : s c h e m a >  
 < x s d : s c h e m a   t a r g e t N a m e s p a c e = " 7 1 c c 0 6 8 5 - 9 c c 9 - 4 0 4 2 - 8 2 6 d - f 4 f 9 7 5 7 7 3 4 d b " 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4.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C786AE91-7433-4749-8CE5-C2837D6B9EF6}">
  <ds:schemaRefs/>
</ds:datastoreItem>
</file>

<file path=customXml/itemProps2.xml><?xml version="1.0" encoding="utf-8"?>
<ds:datastoreItem xmlns:ds="http://schemas.openxmlformats.org/officeDocument/2006/customXml" ds:itemID="{81BF0A2B-6755-49E5-BEB4-32E5A4F4707C}">
  <ds:schemaRefs/>
</ds:datastoreItem>
</file>

<file path=customXml/itemProps3.xml><?xml version="1.0" encoding="utf-8"?>
<ds:datastoreItem xmlns:ds="http://schemas.openxmlformats.org/officeDocument/2006/customXml" ds:itemID="{F64B0711-8039-404D-A1A3-9D61D9B8BB7A}">
  <ds:schemaRefs/>
</ds:datastoreItem>
</file>

<file path=customXml/itemProps4.xml><?xml version="1.0" encoding="utf-8"?>
<ds:datastoreItem xmlns:ds="http://schemas.openxmlformats.org/officeDocument/2006/customXml" ds:itemID="{42845297-50E2-4D1F-B5C0-DF5D8A095357}">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Detailed Budget</vt:lpstr>
      <vt:lpstr>Budget Narrative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SAFARI</cp:lastModifiedBy>
  <dcterms:created xsi:type="dcterms:W3CDTF">2003-11-17T20:19:00Z</dcterms:created>
  <cp:lastPrinted>2026-06-03T09:45:00Z</cp:lastPrinted>
  <dcterms:modified xsi:type="dcterms:W3CDTF">2026-06-09T19:50:51Z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Type">
    <vt:lpwstr>Budget</vt:lpwstr>
  </property>
  <property fmtid="{D5CDD505-2E9C-101B-9397-08002B2CF9AE}" pid="3" name="ContentTypeId">
    <vt:lpwstr>0x010100826D4FD639A55F4EA8829CAF053671EC</vt:lpwstr>
  </property>
  <property fmtid="{D5CDD505-2E9C-101B-9397-08002B2CF9AE}" pid="4" name="ICV">
    <vt:lpwstr>152BA409A96B4D9D8141C3F33E448115_13</vt:lpwstr>
  </property>
  <property fmtid="{D5CDD505-2E9C-101B-9397-08002B2CF9AE}" pid="5" name="KSOProductBuildVer">
    <vt:lpwstr>1036-12.2.0.23196</vt:lpwstr>
  </property>
</Properties>
</file>