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0884" windowHeight="8772" activeTab="1"/>
  </bookViews>
  <sheets>
    <sheet name="Detailed Budget" sheetId="1" r:id="rId1"/>
    <sheet name="Budget Narrative" sheetId="2" r:id="rId2"/>
  </sheets>
  <definedNames>
    <definedName name="_xlnm.Print_Area" localSheetId="0">'Detailed Budget'!$A$1:$J$56</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 l="1"/>
  <c r="D10" i="2"/>
  <c r="D11" i="2"/>
  <c r="C11" i="2"/>
  <c r="C10" i="2"/>
  <c r="H27" i="1"/>
  <c r="H55" i="1"/>
  <c r="J55" i="1" s="1"/>
  <c r="E10" i="2" l="1"/>
  <c r="E5" i="2"/>
  <c r="E11" i="2"/>
  <c r="I29" i="1"/>
  <c r="I28" i="1"/>
  <c r="I27" i="1"/>
  <c r="I26" i="1"/>
  <c r="H29" i="1"/>
  <c r="H28" i="1"/>
  <c r="H26" i="1"/>
  <c r="H17" i="1"/>
  <c r="I17" i="1"/>
  <c r="H18" i="1"/>
  <c r="I18" i="1"/>
  <c r="I14" i="1"/>
  <c r="I13" i="1"/>
  <c r="H14" i="1"/>
  <c r="H15" i="1"/>
  <c r="I15" i="1"/>
  <c r="H16" i="1"/>
  <c r="I16" i="1"/>
  <c r="H13" i="1"/>
  <c r="H30" i="1" l="1"/>
  <c r="I30" i="1"/>
  <c r="J18" i="1"/>
  <c r="J16" i="1"/>
  <c r="I19" i="1"/>
  <c r="J13" i="1"/>
  <c r="J15" i="1"/>
  <c r="H19" i="1"/>
  <c r="J17" i="1"/>
  <c r="J14" i="1"/>
  <c r="J19" i="1" l="1"/>
  <c r="I48" i="1" l="1"/>
  <c r="I49" i="1"/>
  <c r="I50" i="1"/>
  <c r="I47" i="1"/>
  <c r="H48" i="1"/>
  <c r="J48" i="1"/>
  <c r="J47" i="1"/>
  <c r="H47" i="1"/>
  <c r="I41" i="1"/>
  <c r="H41" i="1"/>
  <c r="H43" i="1"/>
  <c r="I43" i="1"/>
  <c r="I42" i="1"/>
  <c r="I44" i="1" s="1"/>
  <c r="H42" i="1"/>
  <c r="H44" i="1" s="1"/>
  <c r="I37" i="1"/>
  <c r="H37" i="1"/>
  <c r="H49" i="1"/>
  <c r="H50" i="1"/>
  <c r="C9" i="2" l="1"/>
  <c r="H51" i="1"/>
  <c r="D9" i="2"/>
  <c r="I51" i="1"/>
  <c r="J37" i="1"/>
  <c r="J42" i="1"/>
  <c r="J44" i="1" s="1"/>
  <c r="J43" i="1"/>
  <c r="J41" i="1"/>
  <c r="J49" i="1"/>
  <c r="J50" i="1"/>
  <c r="I36" i="1"/>
  <c r="H36" i="1"/>
  <c r="H35" i="1"/>
  <c r="I35" i="1"/>
  <c r="H34" i="1"/>
  <c r="I34" i="1"/>
  <c r="I33" i="1"/>
  <c r="H33" i="1"/>
  <c r="H23" i="1"/>
  <c r="I23" i="1"/>
  <c r="H22" i="1"/>
  <c r="I22" i="1"/>
  <c r="I21" i="1"/>
  <c r="H21" i="1"/>
  <c r="I9" i="1"/>
  <c r="H9" i="1"/>
  <c r="H8" i="1"/>
  <c r="I8" i="1"/>
  <c r="H7" i="1"/>
  <c r="I7" i="1"/>
  <c r="H10" i="1"/>
  <c r="I10" i="1"/>
  <c r="I6" i="1"/>
  <c r="H6" i="1"/>
  <c r="E9" i="2" l="1"/>
  <c r="H11" i="1"/>
  <c r="I11" i="1"/>
  <c r="J51" i="1"/>
  <c r="H38" i="1"/>
  <c r="J21" i="1"/>
  <c r="J23" i="1"/>
  <c r="J8" i="1"/>
  <c r="J26" i="1"/>
  <c r="J28" i="1"/>
  <c r="J36" i="1"/>
  <c r="I24" i="1"/>
  <c r="I38" i="1"/>
  <c r="D8" i="2" s="1"/>
  <c r="J29" i="1"/>
  <c r="H24" i="1"/>
  <c r="J34" i="1"/>
  <c r="J33" i="1"/>
  <c r="J35" i="1"/>
  <c r="J27" i="1"/>
  <c r="J22" i="1"/>
  <c r="J7" i="1"/>
  <c r="J10" i="1"/>
  <c r="J6" i="1"/>
  <c r="J9" i="1"/>
  <c r="E8" i="2" l="1"/>
  <c r="E4" i="2"/>
  <c r="C13" i="2"/>
  <c r="E7" i="2"/>
  <c r="D13" i="2"/>
  <c r="J11" i="1"/>
  <c r="H52" i="1"/>
  <c r="H57" i="1" s="1"/>
  <c r="I52" i="1"/>
  <c r="J30" i="1"/>
  <c r="J24" i="1"/>
  <c r="J38" i="1"/>
  <c r="E13" i="2" l="1"/>
  <c r="J52" i="1"/>
  <c r="J57" i="1" l="1"/>
  <c r="I57" i="1"/>
</calcChain>
</file>

<file path=xl/comments1.xml><?xml version="1.0" encoding="utf-8"?>
<comments xmlns="http://schemas.openxmlformats.org/spreadsheetml/2006/main">
  <authors>
    <author>Shannon Reilly</author>
    <author>tc={5ADEB160-DFB9-4951-A6D5-E9C6B149700F}</author>
  </authors>
  <commentList>
    <comment ref="H3" authorId="0">
      <text>
        <r>
          <rPr>
            <b/>
            <sz val="9"/>
            <rFont val="Tahoma"/>
            <family val="2"/>
          </rPr>
          <t>Shannon Reilly:</t>
        </r>
        <r>
          <rPr>
            <sz val="9"/>
            <rFont val="Tahoma"/>
            <family val="2"/>
          </rPr>
          <t xml:space="preserve">
Percent of total cost covered by NED 
</t>
        </r>
      </text>
    </comment>
    <comment ref="G24" authorId="0">
      <text>
        <r>
          <rPr>
            <b/>
            <sz val="9"/>
            <rFont val="Tahoma"/>
            <family val="2"/>
          </rPr>
          <t>Shannon Reilly:</t>
        </r>
        <r>
          <rPr>
            <sz val="9"/>
            <rFont val="Tahoma"/>
            <family val="2"/>
          </rPr>
          <t xml:space="preserve">
Unit cost is 100% of a single unit. </t>
        </r>
      </text>
    </comment>
    <comment ref="H24" authorId="0">
      <text>
        <r>
          <rPr>
            <b/>
            <sz val="9"/>
            <rFont val="Tahoma"/>
            <family val="2"/>
          </rPr>
          <t>Shannon Reilly:</t>
        </r>
        <r>
          <rPr>
            <sz val="9"/>
            <rFont val="Tahoma"/>
            <family val="2"/>
          </rPr>
          <t xml:space="preserve">
Percent of total cost covered by NED 
</t>
        </r>
      </text>
    </comment>
    <comment ref="J24" authorId="0">
      <text>
        <r>
          <rPr>
            <b/>
            <sz val="9"/>
            <rFont val="Tahoma"/>
            <family val="2"/>
          </rPr>
          <t>Shannon Reilly:</t>
        </r>
        <r>
          <rPr>
            <sz val="9"/>
            <rFont val="Tahoma"/>
            <family val="2"/>
          </rPr>
          <t xml:space="preserve">
Examples: month, hr, person, etc. 
</t>
        </r>
      </text>
    </comment>
    <comment ref="A54" authorId="1">
      <text>
        <r>
          <rPr>
            <sz val="10"/>
            <rFont val="SimSun"/>
          </rPr>
          <t>[Threaded comment]
Your version of Excel allows you to read this threaded comment; however, any edits to it will get removed if the file is opened in a newer version of Excel. Learn more: https://go.microsoft.com/fwlink/?linkid=870924
Comment:
    include cost base (MTDC, total direct costs, etc.) and % rate</t>
        </r>
      </text>
    </comment>
  </commentList>
</comments>
</file>

<file path=xl/sharedStrings.xml><?xml version="1.0" encoding="utf-8"?>
<sst xmlns="http://schemas.openxmlformats.org/spreadsheetml/2006/main" count="141" uniqueCount="115">
  <si>
    <t>Unit</t>
  </si>
  <si>
    <t>Quantity</t>
  </si>
  <si>
    <t>Office Rent</t>
  </si>
  <si>
    <t>Specialist in Governance and Social Cohesion</t>
  </si>
  <si>
    <t>Accountant-Cashier</t>
  </si>
  <si>
    <t>Taxes paid to the General Directorate of Taxes (DGI)</t>
  </si>
  <si>
    <t>Social security contributions paid to the National Social Security Fund (CNSS).</t>
  </si>
  <si>
    <t>Monitoring and Evaluation Officer</t>
  </si>
  <si>
    <t>Electricity Expenses</t>
  </si>
  <si>
    <t>Refreshments for 6 volunteers involved in community outreach and mobilization</t>
  </si>
  <si>
    <t>Refreshments for 6 Volunteer Civic Educators</t>
  </si>
  <si>
    <t>Radio Program Broadcasting</t>
  </si>
  <si>
    <t>Facilitate multi-actor community dialogue sessions.</t>
  </si>
  <si>
    <t>Development of income-generating activities (IGAs)</t>
  </si>
  <si>
    <t>Design of community-based conflict prevention plans</t>
  </si>
  <si>
    <t>Audit</t>
  </si>
  <si>
    <t>Administrative costs</t>
  </si>
  <si>
    <t>Month</t>
  </si>
  <si>
    <t>Procurement of laptops</t>
  </si>
  <si>
    <t>Designation</t>
  </si>
  <si>
    <t>Person</t>
  </si>
  <si>
    <t>Unit Price (USD)</t>
  </si>
  <si>
    <t>Local Contribution (USD)</t>
  </si>
  <si>
    <t>Total Price (USD)</t>
  </si>
  <si>
    <t>Frequency</t>
  </si>
  <si>
    <t>I. Salaries</t>
  </si>
  <si>
    <t>1.1</t>
  </si>
  <si>
    <t>1.3</t>
  </si>
  <si>
    <t>1.4</t>
  </si>
  <si>
    <t>1.6</t>
  </si>
  <si>
    <t>1.7</t>
  </si>
  <si>
    <t>2.1</t>
  </si>
  <si>
    <t>2.2</t>
  </si>
  <si>
    <t>2.3</t>
  </si>
  <si>
    <t>Taxe</t>
  </si>
  <si>
    <t>3.1</t>
  </si>
  <si>
    <t>3.2</t>
  </si>
  <si>
    <t>Internet</t>
  </si>
  <si>
    <t>Phone call</t>
  </si>
  <si>
    <t>Airtime cards</t>
  </si>
  <si>
    <t>Land Cruiser rental for monitoring and evaluation activities</t>
  </si>
  <si>
    <t>Days</t>
  </si>
  <si>
    <t>Days/Month</t>
  </si>
  <si>
    <t>3.3</t>
  </si>
  <si>
    <t>3.4</t>
  </si>
  <si>
    <t>Items</t>
  </si>
  <si>
    <t>Office consumables</t>
  </si>
  <si>
    <t>Monthly cost</t>
  </si>
  <si>
    <t>4.1</t>
  </si>
  <si>
    <t>4.2</t>
  </si>
  <si>
    <t>4.3</t>
  </si>
  <si>
    <t>4.4</t>
  </si>
  <si>
    <t>T-Shirts for visibility</t>
  </si>
  <si>
    <t xml:space="preserve">Conduct advocacy with politico-administrative </t>
  </si>
  <si>
    <t>Broadcasting</t>
  </si>
  <si>
    <t>Promotional banners</t>
  </si>
  <si>
    <t>4.5</t>
  </si>
  <si>
    <t>5.5</t>
  </si>
  <si>
    <t>Per diem for Coordinator</t>
  </si>
  <si>
    <t>Days/Quarter</t>
  </si>
  <si>
    <t>Per diem for Monitoring &amp; evaluation Officer</t>
  </si>
  <si>
    <t>Capacity building for Local Peace Committees (LPCs) in targeted groups and Village Savings and Loan Associations (VSLAs).</t>
  </si>
  <si>
    <t>Sub/Total Monitoring and Evaluation (M&amp;E)</t>
  </si>
  <si>
    <t>Sub/Total Equipment</t>
  </si>
  <si>
    <t>Sub/Total Space and utilities</t>
  </si>
  <si>
    <t>Sub/Total Taxes</t>
  </si>
  <si>
    <t>Sub/Total saliries</t>
  </si>
  <si>
    <t>5.6</t>
  </si>
  <si>
    <t>5.7</t>
  </si>
  <si>
    <t>Sub/Total Contractual Services</t>
  </si>
  <si>
    <t>6.1</t>
  </si>
  <si>
    <t>6.2</t>
  </si>
  <si>
    <t>6.3</t>
  </si>
  <si>
    <t>6.4</t>
  </si>
  <si>
    <t>Sub/Total activity costs</t>
  </si>
  <si>
    <t>DIRECT COSTS</t>
  </si>
  <si>
    <t>INDIRECT COSTS (5%)</t>
  </si>
  <si>
    <t>Total Direct Costs</t>
  </si>
  <si>
    <t>Percent</t>
  </si>
  <si>
    <t>GENERAL TOTAL</t>
  </si>
  <si>
    <t>Budget Narrative</t>
  </si>
  <si>
    <t>The budget explanatory note</t>
  </si>
  <si>
    <t xml:space="preserve"> Salaries</t>
  </si>
  <si>
    <t>Total Costs (USA)</t>
  </si>
  <si>
    <t>Global Giving Contribution (USD)</t>
  </si>
  <si>
    <t>Taxes</t>
  </si>
  <si>
    <t>Space and Utilities</t>
  </si>
  <si>
    <t>Equipments</t>
  </si>
  <si>
    <t>Monitoring and Evaluation (M&amp;E)</t>
  </si>
  <si>
    <t xml:space="preserve">Contractual Services </t>
  </si>
  <si>
    <t xml:space="preserve">Activity Costs </t>
  </si>
  <si>
    <t>Général Total</t>
  </si>
  <si>
    <t>Supervisor of Civic Educators and Community-based volunteers</t>
  </si>
  <si>
    <t>Taxes paid to the the Provincial Revenue Mobilization Division (DPMR)</t>
  </si>
  <si>
    <t>USD 23,968 will be spent on project activities. A total of USD 2,000 will be allocated to the organization of four community dialogue sessions at a cost of USD 500 per session. An amount of USD 10,000 will be used to support the development of 200 income-generating activities for 200 of the most vulnerable households. Additionally, USD 2,000 will be spent on organizing four advocacy meetings at a cost of USD 500 per meeting, held quarterly. A total of USD 800 will be allocated to the development of four conflict prevention plans, one for each grouping, at a cost of USD 200 per plan. Furthermore, USD 3,815 will be spent on a six-day capacity-building training for 30 Civic Educators and Community Focal Points. Finally, USD 5,353 will be allocated to a six-day training for members of the Local Peace Committees and Village Savings and Loan Associations (VSLAs). The entire amount of USD 23,968 will be funded by GlobalGiving.</t>
  </si>
  <si>
    <t xml:space="preserve">II. Activity Costs </t>
  </si>
  <si>
    <t>2.4</t>
  </si>
  <si>
    <t>2.5</t>
  </si>
  <si>
    <t>2.6</t>
  </si>
  <si>
    <t>Training</t>
  </si>
  <si>
    <t>Training of civic educators and community health workers (RECOs).</t>
  </si>
  <si>
    <t>III. Taxes</t>
  </si>
  <si>
    <t>IV. Space and Utilities</t>
  </si>
  <si>
    <t xml:space="preserve">V. Equipment </t>
  </si>
  <si>
    <t>VI. Monitoring and Evaluation (M&amp;E)</t>
  </si>
  <si>
    <t xml:space="preserve">VII. Contractual Services </t>
  </si>
  <si>
    <t>Coordinator/Project Manager</t>
  </si>
  <si>
    <t>Motorcycle rental for supervision activities</t>
  </si>
  <si>
    <t>USD 10,800 will be spent on staff salaries for a period of 6 months, covering one Coordinator/Project Manager, one Governance and Social Cohesion Officer, one Monitoring and Evaluation Officer, one Civic Educators Supervisor, and one Accountant-Cashier. The local contribution amounts to USD 3,600, while GlobalGiving's contribution amounts to USD 27,600.</t>
  </si>
  <si>
    <t>USD 1,500 will be spent on the payment of  taxes, including USD 650 to the General Directorate of Taxes (DGI), USD 500 to the National Social Security Institute (INSS), and USD 350 to the Provincial Revenue Mobilization Division (DPMR).</t>
  </si>
  <si>
    <t>USD 3,300 will be spent on office rental and operational expenses. Office rent amounts to USD 1,500, calculated at USD 250 per month for 6 months. Rental-related utility costs amount to USD 300, calculated at USD 50 per month for 6 months. Internet connectivity costs amount to USD 900, calculated at USD 150 per month for 6 months, while communication expenses amount to USD 600, calculated at USD 100 per month for 6 months. The local contribution amounts to USD 825, while the project contribution amounts to USD 2,475.</t>
  </si>
  <si>
    <t>USD 4,640 will be spent on the purchase of equipment and project supplies. A total of USD 2,400 will be allocated for motorcycle rental to support activity supervision, at a cost of USD 100 per day for 4 days per month over 6 months. An additional USD 1,400 will be allocated for the purchase of two laptop computers at a cost of USD 700 per laptop. Office supplies and consumables will cost USD 600, calculated at USD 100 per month for 6 months. Furthermore, USD 120 will be spent on printing 12 T-shirts for project visibility at a cost of USD 12 per T-shirt, and USD 120 will be spent on printing 4 banners at a cost of USD 30 per banner. The local contribution amounts to USD 30, while the GlobalGiving contribution amounts to USD 4610.</t>
  </si>
  <si>
    <t>USD 3,600 will be spent on monitoring and evaluation activities. Of this amount, USD 2,400 will be allocated to the rental of a Land Cruiser vehicle at a rate of USD 200 per day for 2 days per month over a period of 6 months. A total of USD 600 will cover the Coordinator’s per diem, calculated at USD 50 per day for 2 days per month over 6 months. Additionally, USD 600 will be allocated for the Monitoring and Evaluation Officer’s per diem, calculated at USD 50 per day for 2 days per month over 6 months. The entire amount of USD 3,600 will be funded by GlobalGiving.</t>
  </si>
  <si>
    <t>USD 1,294.6 will be allocated to administrative costs, including bank transfer fees, bank account maintenance charges, and the depreciation of office equipment and office furniture required for project implementation.</t>
  </si>
  <si>
    <t>USD 3,400 will be spent on various project-related services. A total of USD 600 will be allocated to stipends for 2 volunteer Civic Educators, calculated at USD 50 per person per month for 6 months. Another USD 600 will be used to support three volunteer Community Mobilizers, calculated at USD 50 per person per month for 6 months. Additionally, USD 1,200 will be spent on broadcasting 24 radio programs at a cost of USD 50 per program. Finally, USD 1,000 will be allocated for the organization of an external audit. The entire amount of USD 3,400 will be funded by GlobalGiving.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</si>
</sst>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0.0"/>
  </numFmts>
  <fonts count="13">
    <font>
      <sz val="11"/>
      <name val="Times New Roman"/>
      <charset val="134"/>
    </font>
    <font>
      <b/>
      <sz val="11"/>
      <name val="Times New Roman"/>
      <family val="1"/>
    </font>
    <font>
      <u/>
      <sz val="11"/>
      <name val="Times New Roman"/>
      <family val="1"/>
    </font>
    <font>
      <sz val="11"/>
      <color rgb="FFFF0000"/>
      <name val="Times New Roman"/>
      <family val="1"/>
    </font>
    <font>
      <u/>
      <sz val="11"/>
      <color rgb="FFFF0000"/>
      <name val="Times New Roman"/>
      <family val="1"/>
    </font>
    <font>
      <sz val="10"/>
      <name val="Arial"/>
      <family val="2"/>
    </font>
    <font>
      <b/>
      <sz val="9"/>
      <name val="Tahoma"/>
      <family val="2"/>
    </font>
    <font>
      <sz val="9"/>
      <name val="Tahoma"/>
      <family val="2"/>
    </font>
    <font>
      <sz val="10"/>
      <name val="SimSun"/>
    </font>
    <font>
      <sz val="11"/>
      <name val="Times New Roman"/>
      <family val="1"/>
    </font>
    <font>
      <b/>
      <i/>
      <sz val="11"/>
      <name val="Times New Roman"/>
      <family val="1"/>
    </font>
    <font>
      <b/>
      <sz val="11"/>
      <color theme="0"/>
      <name val="Times New Roman"/>
      <family val="1"/>
    </font>
    <font>
      <b/>
      <i/>
      <sz val="11"/>
      <color theme="0"/>
      <name val="Times New Roman"/>
      <family val="1"/>
    </font>
  </fonts>
  <fills count="9">
    <fill>
      <patternFill patternType="none"/>
    </fill>
    <fill>
      <patternFill patternType="gray125"/>
    </fill>
    <fill>
      <patternFill patternType="solid">
        <fgColor theme="2" tint="-9.9978637043366805E-2"/>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1"/>
        <bgColor indexed="64"/>
      </patternFill>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124">
    <xf numFmtId="0" fontId="0" fillId="0" borderId="0" xfId="0"/>
    <xf numFmtId="164" fontId="0" fillId="0" borderId="0" xfId="0" applyNumberFormat="1"/>
    <xf numFmtId="164" fontId="0" fillId="0" borderId="0" xfId="0" applyNumberFormat="1" applyFont="1"/>
    <xf numFmtId="164" fontId="0" fillId="0" borderId="0" xfId="0" applyNumberFormat="1" applyAlignment="1">
      <alignment horizontal="right"/>
    </xf>
    <xf numFmtId="0" fontId="0" fillId="0" borderId="0" xfId="0" applyFont="1" applyFill="1" applyAlignment="1">
      <alignment horizontal="left" vertical="top"/>
    </xf>
    <xf numFmtId="164" fontId="0" fillId="0" borderId="0" xfId="0" applyNumberFormat="1" applyFont="1" applyFill="1" applyAlignment="1">
      <alignment horizontal="center" vertical="top"/>
    </xf>
    <xf numFmtId="164" fontId="0" fillId="0" borderId="0" xfId="0" applyNumberFormat="1" applyFont="1" applyFill="1" applyAlignment="1">
      <alignment horizontal="left" vertical="top"/>
    </xf>
    <xf numFmtId="0" fontId="0" fillId="0" borderId="0" xfId="0" applyFill="1" applyAlignment="1">
      <alignment horizontal="left" vertical="top"/>
    </xf>
    <xf numFmtId="49" fontId="0" fillId="0" borderId="0" xfId="0" applyNumberFormat="1" applyFill="1" applyAlignment="1">
      <alignment horizontal="left" vertical="top"/>
    </xf>
    <xf numFmtId="164" fontId="0" fillId="0" borderId="0" xfId="0" applyNumberFormat="1" applyFill="1" applyAlignment="1">
      <alignment horizontal="left" vertical="top"/>
    </xf>
    <xf numFmtId="0" fontId="0" fillId="0" borderId="0" xfId="0" applyAlignment="1">
      <alignment horizontal="left" vertical="top"/>
    </xf>
    <xf numFmtId="49" fontId="0" fillId="0" borderId="0" xfId="0" applyNumberFormat="1" applyAlignment="1">
      <alignment horizontal="left" vertical="top"/>
    </xf>
    <xf numFmtId="164" fontId="0" fillId="0" borderId="0" xfId="0" applyNumberFormat="1" applyFont="1" applyBorder="1" applyAlignment="1">
      <alignment horizontal="left" vertical="top"/>
    </xf>
    <xf numFmtId="164" fontId="0" fillId="0" borderId="0" xfId="0" applyNumberFormat="1" applyBorder="1" applyAlignment="1">
      <alignment horizontal="left" vertical="top"/>
    </xf>
    <xf numFmtId="164" fontId="0" fillId="0" borderId="0" xfId="0" applyNumberFormat="1" applyAlignment="1">
      <alignment horizontal="left" vertical="top"/>
    </xf>
    <xf numFmtId="49" fontId="0" fillId="0" borderId="0" xfId="0" applyNumberFormat="1"/>
    <xf numFmtId="164" fontId="0" fillId="0" borderId="0" xfId="0" applyNumberFormat="1" applyFont="1" applyBorder="1"/>
    <xf numFmtId="164" fontId="0" fillId="0" borderId="0" xfId="0" applyNumberFormat="1" applyBorder="1"/>
    <xf numFmtId="0" fontId="0" fillId="0" borderId="0" xfId="0" applyFill="1"/>
    <xf numFmtId="164" fontId="3" fillId="0" borderId="0" xfId="0" applyNumberFormat="1" applyFont="1" applyFill="1"/>
    <xf numFmtId="164" fontId="0" fillId="0" borderId="0" xfId="0" applyNumberFormat="1" applyFill="1"/>
    <xf numFmtId="164" fontId="0" fillId="0" borderId="0" xfId="0" applyNumberFormat="1" applyFill="1" applyBorder="1"/>
    <xf numFmtId="0" fontId="0" fillId="0" borderId="0" xfId="0" applyFill="1" applyAlignment="1">
      <alignment horizontal="right"/>
    </xf>
    <xf numFmtId="0" fontId="0" fillId="0" borderId="0" xfId="0" applyFont="1" applyBorder="1"/>
    <xf numFmtId="0" fontId="0" fillId="0" borderId="1" xfId="0" applyNumberFormat="1" applyFont="1" applyFill="1" applyBorder="1" applyAlignment="1" applyProtection="1">
      <alignment horizontal="left" vertical="top"/>
      <protection locked="0"/>
    </xf>
    <xf numFmtId="164" fontId="0" fillId="0" borderId="1" xfId="0" applyNumberFormat="1" applyFont="1" applyFill="1" applyBorder="1" applyAlignment="1">
      <alignment horizontal="center" vertical="top"/>
    </xf>
    <xf numFmtId="0" fontId="0" fillId="0" borderId="1" xfId="0" applyFont="1" applyBorder="1" applyAlignment="1">
      <alignment horizontal="center" vertical="top"/>
    </xf>
    <xf numFmtId="0" fontId="0" fillId="0" borderId="1" xfId="0" applyFont="1" applyFill="1" applyBorder="1" applyAlignment="1">
      <alignment horizontal="center" vertical="top" wrapText="1"/>
    </xf>
    <xf numFmtId="0" fontId="0" fillId="0" borderId="1" xfId="0" applyFont="1" applyBorder="1" applyAlignment="1">
      <alignment horizontal="left" vertical="top"/>
    </xf>
    <xf numFmtId="164" fontId="0" fillId="0" borderId="1" xfId="0" applyNumberFormat="1" applyFont="1" applyBorder="1"/>
    <xf numFmtId="164" fontId="0" fillId="0" borderId="1" xfId="0" applyNumberFormat="1" applyBorder="1"/>
    <xf numFmtId="164" fontId="0" fillId="0" borderId="1" xfId="0" applyNumberFormat="1" applyBorder="1" applyAlignment="1">
      <alignment horizontal="right"/>
    </xf>
    <xf numFmtId="0" fontId="0" fillId="0" borderId="1" xfId="0" applyBorder="1"/>
    <xf numFmtId="164" fontId="0" fillId="0" borderId="1" xfId="0" applyNumberFormat="1" applyFont="1" applyFill="1" applyBorder="1" applyAlignment="1" applyProtection="1">
      <alignment horizontal="center" vertical="top"/>
      <protection locked="0"/>
    </xf>
    <xf numFmtId="9" fontId="0" fillId="0" borderId="1" xfId="0" applyNumberFormat="1" applyFont="1" applyFill="1" applyBorder="1" applyAlignment="1">
      <alignment horizontal="center" vertical="top"/>
    </xf>
    <xf numFmtId="3" fontId="0" fillId="0" borderId="1" xfId="0" applyNumberFormat="1" applyFont="1" applyFill="1" applyBorder="1" applyAlignment="1" applyProtection="1">
      <alignment horizontal="center" vertical="top"/>
      <protection locked="0"/>
    </xf>
    <xf numFmtId="3" fontId="0" fillId="0" borderId="1" xfId="0" applyNumberFormat="1" applyFont="1" applyFill="1" applyBorder="1" applyAlignment="1" applyProtection="1">
      <alignment horizontal="center" vertical="top" wrapText="1"/>
      <protection locked="0"/>
    </xf>
    <xf numFmtId="9" fontId="0" fillId="0" borderId="1" xfId="0" applyNumberFormat="1" applyFont="1" applyFill="1" applyBorder="1" applyAlignment="1" applyProtection="1">
      <alignment horizontal="center" vertical="top"/>
      <protection locked="0"/>
    </xf>
    <xf numFmtId="0" fontId="3" fillId="0" borderId="1" xfId="0" applyNumberFormat="1" applyFont="1" applyFill="1" applyBorder="1" applyAlignment="1" applyProtection="1">
      <alignment horizontal="left" vertical="top"/>
      <protection locked="0"/>
    </xf>
    <xf numFmtId="3" fontId="3" fillId="0" borderId="1" xfId="0" applyNumberFormat="1" applyFont="1" applyFill="1" applyBorder="1" applyAlignment="1" applyProtection="1">
      <alignment horizontal="center" vertical="top"/>
      <protection locked="0"/>
    </xf>
    <xf numFmtId="3" fontId="4" fillId="0" borderId="1" xfId="0" applyNumberFormat="1" applyFont="1" applyFill="1" applyBorder="1" applyAlignment="1" applyProtection="1">
      <alignment horizontal="center" vertical="top"/>
      <protection locked="0"/>
    </xf>
    <xf numFmtId="0" fontId="9" fillId="0" borderId="1" xfId="0" applyNumberFormat="1" applyFont="1" applyFill="1" applyBorder="1" applyAlignment="1" applyProtection="1">
      <alignment horizontal="left" vertical="top"/>
      <protection locked="0"/>
    </xf>
    <xf numFmtId="0" fontId="9" fillId="0" borderId="1" xfId="0" applyFont="1" applyBorder="1"/>
    <xf numFmtId="0" fontId="9" fillId="0" borderId="1" xfId="0" applyFont="1" applyBorder="1" applyAlignment="1">
      <alignment wrapText="1"/>
    </xf>
    <xf numFmtId="0" fontId="9" fillId="0" borderId="1" xfId="0" applyNumberFormat="1" applyFont="1" applyFill="1" applyBorder="1" applyAlignment="1" applyProtection="1">
      <alignment horizontal="left" vertical="top" wrapText="1"/>
      <protection locked="0"/>
    </xf>
    <xf numFmtId="0" fontId="0" fillId="3" borderId="1" xfId="0" applyNumberFormat="1" applyFont="1" applyFill="1" applyBorder="1" applyAlignment="1" applyProtection="1">
      <alignment horizontal="left" vertical="top"/>
      <protection locked="0"/>
    </xf>
    <xf numFmtId="0" fontId="1" fillId="3" borderId="1" xfId="0" applyNumberFormat="1" applyFont="1" applyFill="1" applyBorder="1" applyAlignment="1" applyProtection="1">
      <alignment horizontal="center" vertical="center"/>
      <protection locked="0"/>
    </xf>
    <xf numFmtId="164" fontId="1" fillId="3"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protection locked="0"/>
    </xf>
    <xf numFmtId="0" fontId="9" fillId="0" borderId="1" xfId="0" applyFont="1" applyFill="1" applyBorder="1" applyAlignment="1">
      <alignment horizontal="center" vertical="top"/>
    </xf>
    <xf numFmtId="164" fontId="0" fillId="0" borderId="1" xfId="0" applyNumberFormat="1" applyFont="1" applyBorder="1" applyAlignment="1">
      <alignment horizontal="center" vertical="center"/>
    </xf>
    <xf numFmtId="3" fontId="0" fillId="0" borderId="1" xfId="0" applyNumberFormat="1" applyFont="1" applyBorder="1" applyAlignment="1">
      <alignment horizontal="center" vertical="center"/>
    </xf>
    <xf numFmtId="3" fontId="0" fillId="0" borderId="1" xfId="0" applyNumberFormat="1" applyFont="1" applyFill="1" applyBorder="1" applyAlignment="1" applyProtection="1">
      <alignment horizontal="center" vertical="top"/>
    </xf>
    <xf numFmtId="3" fontId="0" fillId="0" borderId="1" xfId="0" applyNumberFormat="1" applyBorder="1"/>
    <xf numFmtId="3" fontId="0" fillId="0" borderId="1" xfId="0" applyNumberFormat="1" applyBorder="1" applyAlignment="1">
      <alignment horizontal="right"/>
    </xf>
    <xf numFmtId="0" fontId="9" fillId="0" borderId="1" xfId="0" applyNumberFormat="1" applyFont="1" applyFill="1" applyBorder="1" applyAlignment="1" applyProtection="1">
      <alignment vertical="center"/>
      <protection locked="0"/>
    </xf>
    <xf numFmtId="3" fontId="0" fillId="0" borderId="1" xfId="0" applyNumberFormat="1" applyFont="1" applyFill="1" applyBorder="1" applyAlignment="1" applyProtection="1">
      <alignment horizontal="center" vertical="center"/>
    </xf>
    <xf numFmtId="3" fontId="0" fillId="0" borderId="1" xfId="0" applyNumberFormat="1" applyBorder="1" applyAlignment="1">
      <alignment horizontal="right" vertical="center"/>
    </xf>
    <xf numFmtId="0" fontId="10" fillId="2" borderId="1" xfId="0" applyNumberFormat="1" applyFont="1" applyFill="1" applyBorder="1" applyAlignment="1" applyProtection="1">
      <alignment horizontal="left" vertical="center"/>
      <protection locked="0"/>
    </xf>
    <xf numFmtId="164" fontId="1" fillId="2" borderId="1" xfId="0" applyNumberFormat="1" applyFont="1" applyFill="1" applyBorder="1" applyAlignment="1" applyProtection="1">
      <alignment horizontal="center" vertical="center"/>
    </xf>
    <xf numFmtId="1" fontId="10" fillId="2" borderId="1" xfId="1" applyNumberFormat="1" applyFont="1" applyFill="1" applyBorder="1" applyAlignment="1" applyProtection="1">
      <alignment horizontal="right" vertical="center"/>
      <protection locked="0"/>
    </xf>
    <xf numFmtId="0" fontId="9" fillId="0" borderId="1" xfId="0" applyFont="1" applyBorder="1" applyAlignment="1">
      <alignment vertical="center"/>
    </xf>
    <xf numFmtId="0" fontId="9" fillId="0" borderId="1" xfId="0" applyFont="1" applyBorder="1" applyAlignment="1">
      <alignment horizontal="center" vertical="center"/>
    </xf>
    <xf numFmtId="3" fontId="0" fillId="0" borderId="1" xfId="0" applyNumberFormat="1" applyFont="1" applyFill="1" applyBorder="1" applyAlignment="1" applyProtection="1">
      <alignment horizontal="center" vertical="center"/>
      <protection locked="0"/>
    </xf>
    <xf numFmtId="0" fontId="9" fillId="0" borderId="1" xfId="0" applyNumberFormat="1" applyFont="1" applyFill="1" applyBorder="1" applyAlignment="1" applyProtection="1">
      <alignment horizontal="right" vertical="top"/>
      <protection locked="0"/>
    </xf>
    <xf numFmtId="0" fontId="9" fillId="0" borderId="1" xfId="0" applyNumberFormat="1" applyFont="1" applyFill="1" applyBorder="1" applyAlignment="1" applyProtection="1">
      <alignment horizontal="right" vertical="center"/>
      <protection locked="0"/>
    </xf>
    <xf numFmtId="0" fontId="9" fillId="0" borderId="1" xfId="0" applyNumberFormat="1" applyFont="1" applyFill="1" applyBorder="1" applyAlignment="1" applyProtection="1">
      <alignment horizontal="left" vertical="center" wrapText="1"/>
      <protection locked="0"/>
    </xf>
    <xf numFmtId="0" fontId="9" fillId="0" borderId="1" xfId="0" applyNumberFormat="1" applyFont="1" applyFill="1" applyBorder="1" applyAlignment="1" applyProtection="1">
      <alignment horizontal="left" vertical="center"/>
      <protection locked="0"/>
    </xf>
    <xf numFmtId="0" fontId="0" fillId="0" borderId="0" xfId="0" applyFont="1" applyFill="1" applyAlignment="1">
      <alignment horizontal="left" vertical="center"/>
    </xf>
    <xf numFmtId="0" fontId="0" fillId="3" borderId="1" xfId="0" applyNumberFormat="1" applyFont="1" applyFill="1" applyBorder="1" applyAlignment="1" applyProtection="1">
      <alignment horizontal="left" vertical="center"/>
      <protection locked="0"/>
    </xf>
    <xf numFmtId="0" fontId="0" fillId="0" borderId="1" xfId="0" applyNumberFormat="1" applyFont="1" applyFill="1" applyBorder="1" applyAlignment="1" applyProtection="1">
      <alignment horizontal="left" vertical="center"/>
      <protection locked="0"/>
    </xf>
    <xf numFmtId="0" fontId="1" fillId="0" borderId="1" xfId="0" applyNumberFormat="1" applyFont="1" applyFill="1" applyBorder="1" applyAlignment="1" applyProtection="1">
      <alignment horizontal="left" vertical="center"/>
      <protection locked="0"/>
    </xf>
    <xf numFmtId="0" fontId="0" fillId="0" borderId="1" xfId="0" applyFont="1" applyFill="1" applyBorder="1" applyAlignment="1">
      <alignment horizontal="left" vertical="center"/>
    </xf>
    <xf numFmtId="0" fontId="3" fillId="0" borderId="0" xfId="0" applyFont="1" applyFill="1" applyAlignment="1">
      <alignment horizontal="left" vertical="center"/>
    </xf>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vertical="center"/>
    </xf>
    <xf numFmtId="164" fontId="0" fillId="0" borderId="0" xfId="0" applyNumberFormat="1" applyAlignment="1">
      <alignment vertical="center"/>
    </xf>
    <xf numFmtId="49" fontId="0" fillId="0" borderId="0" xfId="0" applyNumberFormat="1" applyAlignment="1">
      <alignment vertical="center"/>
    </xf>
    <xf numFmtId="0" fontId="9" fillId="0" borderId="1" xfId="0" applyFont="1" applyFill="1" applyBorder="1" applyAlignment="1">
      <alignment horizontal="center" vertical="center"/>
    </xf>
    <xf numFmtId="0" fontId="9" fillId="0" borderId="1" xfId="0" applyNumberFormat="1" applyFont="1" applyFill="1" applyBorder="1" applyAlignment="1" applyProtection="1">
      <alignment horizontal="center" vertical="center" wrapText="1"/>
      <protection locked="0"/>
    </xf>
    <xf numFmtId="164" fontId="10" fillId="2" borderId="1" xfId="0" applyNumberFormat="1" applyFont="1" applyFill="1" applyBorder="1" applyAlignment="1" applyProtection="1">
      <alignment horizontal="left" vertical="center"/>
    </xf>
    <xf numFmtId="0" fontId="0" fillId="4" borderId="1" xfId="0" applyNumberFormat="1" applyFont="1" applyFill="1" applyBorder="1" applyAlignment="1" applyProtection="1">
      <alignment horizontal="left" vertical="top"/>
      <protection locked="0"/>
    </xf>
    <xf numFmtId="0" fontId="0" fillId="4" borderId="1" xfId="0" applyFont="1" applyFill="1" applyBorder="1" applyAlignment="1">
      <alignment horizontal="center" vertical="top"/>
    </xf>
    <xf numFmtId="0" fontId="2" fillId="4" borderId="1" xfId="0" applyFont="1" applyFill="1" applyBorder="1" applyAlignment="1">
      <alignment horizontal="center" vertical="top" wrapText="1"/>
    </xf>
    <xf numFmtId="0" fontId="10" fillId="4" borderId="1" xfId="0" applyNumberFormat="1" applyFont="1" applyFill="1" applyBorder="1" applyAlignment="1" applyProtection="1">
      <alignment horizontal="left" vertical="top"/>
      <protection locked="0"/>
    </xf>
    <xf numFmtId="164" fontId="11" fillId="5" borderId="1" xfId="0" applyNumberFormat="1" applyFont="1" applyFill="1" applyBorder="1" applyAlignment="1" applyProtection="1">
      <alignment horizontal="center" vertical="center"/>
    </xf>
    <xf numFmtId="164" fontId="12" fillId="5" borderId="1" xfId="0" applyNumberFormat="1" applyFont="1" applyFill="1" applyBorder="1" applyAlignment="1" applyProtection="1">
      <alignment horizontal="left" vertical="center"/>
    </xf>
    <xf numFmtId="1" fontId="12" fillId="5" borderId="1" xfId="1" applyNumberFormat="1" applyFont="1" applyFill="1" applyBorder="1" applyAlignment="1" applyProtection="1">
      <alignment horizontal="right" vertical="center"/>
      <protection locked="0"/>
    </xf>
    <xf numFmtId="3" fontId="9" fillId="0" borderId="1" xfId="0" applyNumberFormat="1" applyFont="1" applyFill="1" applyBorder="1" applyAlignment="1" applyProtection="1">
      <alignment vertical="top"/>
      <protection locked="0"/>
    </xf>
    <xf numFmtId="0" fontId="9" fillId="0" borderId="1" xfId="0" applyFont="1" applyBorder="1" applyAlignment="1">
      <alignment vertical="center" wrapText="1"/>
    </xf>
    <xf numFmtId="0" fontId="0" fillId="0" borderId="0" xfId="0" applyBorder="1"/>
    <xf numFmtId="0" fontId="1" fillId="7" borderId="1" xfId="0" applyFont="1" applyFill="1" applyBorder="1"/>
    <xf numFmtId="0" fontId="0" fillId="0" borderId="1" xfId="0"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left" vertical="center"/>
    </xf>
    <xf numFmtId="0" fontId="10" fillId="7" borderId="1" xfId="0" applyFont="1" applyFill="1" applyBorder="1" applyAlignment="1">
      <alignment vertical="center"/>
    </xf>
    <xf numFmtId="0" fontId="10" fillId="7" borderId="1" xfId="0" applyFont="1" applyFill="1" applyBorder="1" applyAlignment="1">
      <alignment horizontal="center" vertical="center"/>
    </xf>
    <xf numFmtId="0" fontId="10" fillId="7" borderId="1" xfId="0" applyFont="1" applyFill="1" applyBorder="1"/>
    <xf numFmtId="0" fontId="9" fillId="0" borderId="0" xfId="0" applyFont="1" applyAlignment="1">
      <alignment horizontal="left" vertical="center" wrapText="1"/>
    </xf>
    <xf numFmtId="0" fontId="9" fillId="0" borderId="0" xfId="0" applyFont="1" applyAlignment="1">
      <alignment vertical="center"/>
    </xf>
    <xf numFmtId="0" fontId="0" fillId="8" borderId="0" xfId="0" applyFill="1"/>
    <xf numFmtId="0" fontId="0" fillId="6" borderId="1" xfId="0" applyFill="1" applyBorder="1" applyAlignment="1">
      <alignment horizontal="center" vertical="center"/>
    </xf>
    <xf numFmtId="0" fontId="9" fillId="6" borderId="1" xfId="0" applyFont="1" applyFill="1" applyBorder="1" applyAlignment="1">
      <alignment horizontal="center" vertical="top"/>
    </xf>
    <xf numFmtId="164" fontId="0" fillId="6" borderId="1" xfId="0" applyNumberFormat="1" applyFill="1" applyBorder="1"/>
    <xf numFmtId="3" fontId="0" fillId="6" borderId="1" xfId="0" applyNumberFormat="1" applyFill="1" applyBorder="1"/>
    <xf numFmtId="3" fontId="0" fillId="6" borderId="1" xfId="0" applyNumberFormat="1" applyFill="1" applyBorder="1" applyAlignment="1">
      <alignment horizontal="right" vertical="center"/>
    </xf>
    <xf numFmtId="1" fontId="0" fillId="6" borderId="1" xfId="0" applyNumberFormat="1" applyFont="1" applyFill="1" applyBorder="1" applyAlignment="1" applyProtection="1">
      <alignment horizontal="center" vertical="top"/>
      <protection locked="0"/>
    </xf>
    <xf numFmtId="0" fontId="9" fillId="6" borderId="1" xfId="0" applyFont="1" applyFill="1" applyBorder="1" applyAlignment="1">
      <alignment horizontal="right" vertical="center"/>
    </xf>
    <xf numFmtId="1" fontId="0" fillId="6" borderId="1" xfId="0" applyNumberFormat="1" applyFont="1" applyFill="1" applyBorder="1" applyAlignment="1">
      <alignment horizontal="center" vertical="top"/>
    </xf>
    <xf numFmtId="0" fontId="0" fillId="6" borderId="1" xfId="0" applyFont="1" applyFill="1" applyBorder="1" applyAlignment="1">
      <alignment horizontal="center" vertical="top"/>
    </xf>
    <xf numFmtId="0" fontId="9" fillId="6" borderId="1" xfId="0" applyNumberFormat="1" applyFont="1" applyFill="1" applyBorder="1" applyAlignment="1" applyProtection="1">
      <alignment horizontal="right" vertical="top"/>
      <protection locked="0"/>
    </xf>
    <xf numFmtId="0" fontId="9" fillId="6" borderId="1" xfId="0" applyNumberFormat="1" applyFont="1" applyFill="1" applyBorder="1" applyAlignment="1" applyProtection="1">
      <alignment vertical="center"/>
      <protection locked="0"/>
    </xf>
    <xf numFmtId="0" fontId="9" fillId="6" borderId="1" xfId="0" applyNumberFormat="1" applyFont="1" applyFill="1" applyBorder="1" applyAlignment="1" applyProtection="1">
      <alignment horizontal="right" vertical="center"/>
      <protection locked="0"/>
    </xf>
    <xf numFmtId="3" fontId="3" fillId="6" borderId="1" xfId="0" applyNumberFormat="1" applyFont="1" applyFill="1" applyBorder="1" applyAlignment="1" applyProtection="1">
      <alignment horizontal="center" vertical="top"/>
      <protection locked="0"/>
    </xf>
    <xf numFmtId="165" fontId="9" fillId="6" borderId="1" xfId="0" applyNumberFormat="1" applyFont="1" applyFill="1" applyBorder="1" applyAlignment="1" applyProtection="1">
      <alignment vertical="center"/>
      <protection locked="0"/>
    </xf>
    <xf numFmtId="164" fontId="0" fillId="6" borderId="1" xfId="0" applyNumberFormat="1" applyFont="1" applyFill="1" applyBorder="1" applyAlignment="1">
      <alignment horizontal="center" vertical="top"/>
    </xf>
    <xf numFmtId="0" fontId="1" fillId="0" borderId="0" xfId="0" applyFont="1" applyBorder="1" applyAlignment="1">
      <alignment horizontal="center" vertical="center" wrapText="1"/>
    </xf>
    <xf numFmtId="0" fontId="0" fillId="0" borderId="0" xfId="0" applyAlignment="1">
      <alignment wrapText="1"/>
    </xf>
    <xf numFmtId="1" fontId="9" fillId="0" borderId="1" xfId="0" applyNumberFormat="1" applyFont="1" applyFill="1" applyBorder="1" applyAlignment="1" applyProtection="1">
      <alignment horizontal="center" vertical="center"/>
      <protection locked="0"/>
    </xf>
    <xf numFmtId="1" fontId="0" fillId="0" borderId="1" xfId="0" applyNumberFormat="1" applyBorder="1" applyAlignment="1">
      <alignment horizontal="center" vertical="center"/>
    </xf>
    <xf numFmtId="1" fontId="0" fillId="6" borderId="1" xfId="0" applyNumberFormat="1" applyFill="1" applyBorder="1" applyAlignment="1">
      <alignment horizontal="center" vertical="center"/>
    </xf>
  </cellXfs>
  <cellStyles count="2">
    <cellStyle name="Normal" xfId="0" builtinId="0"/>
    <cellStyle name="Pourcentag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94"/>
  <sheetViews>
    <sheetView topLeftCell="C44" zoomScaleNormal="100" workbookViewId="0">
      <selection activeCell="L60" sqref="L60"/>
    </sheetView>
  </sheetViews>
  <sheetFormatPr baseColWidth="10" defaultColWidth="9" defaultRowHeight="13.8"/>
  <cols>
    <col min="1" max="1" width="3.21875" style="76" customWidth="1"/>
    <col min="2" max="2" width="2.5546875" customWidth="1"/>
    <col min="3" max="3" width="43.109375" customWidth="1"/>
    <col min="4" max="4" width="8.21875" customWidth="1"/>
    <col min="5" max="5" width="7.33203125" customWidth="1"/>
    <col min="6" max="6" width="6.109375" style="2" customWidth="1"/>
    <col min="7" max="7" width="9.109375" style="2" customWidth="1"/>
    <col min="8" max="8" width="9.33203125" style="1" customWidth="1"/>
    <col min="9" max="9" width="8.44140625" style="1" customWidth="1"/>
    <col min="10" max="10" width="9.6640625" style="3" customWidth="1"/>
  </cols>
  <sheetData>
    <row r="1" spans="1:16">
      <c r="A1" s="68"/>
      <c r="B1" s="4"/>
      <c r="C1" s="4"/>
      <c r="D1" s="4"/>
      <c r="E1" s="4"/>
      <c r="F1" s="4"/>
      <c r="G1" s="4"/>
      <c r="H1" s="4"/>
      <c r="I1" s="4"/>
      <c r="J1" s="4"/>
      <c r="K1" s="18"/>
      <c r="L1" s="18"/>
      <c r="M1" s="18"/>
      <c r="N1" s="18"/>
      <c r="O1" s="18"/>
      <c r="P1" s="18"/>
    </row>
    <row r="2" spans="1:16" ht="53.4" customHeight="1">
      <c r="A2" s="69"/>
      <c r="B2" s="45"/>
      <c r="C2" s="46" t="s">
        <v>19</v>
      </c>
      <c r="D2" s="46" t="s">
        <v>0</v>
      </c>
      <c r="E2" s="46" t="s">
        <v>1</v>
      </c>
      <c r="F2" s="47" t="s">
        <v>24</v>
      </c>
      <c r="G2" s="47" t="s">
        <v>21</v>
      </c>
      <c r="H2" s="47" t="s">
        <v>22</v>
      </c>
      <c r="I2" s="47" t="s">
        <v>84</v>
      </c>
      <c r="J2" s="47" t="s">
        <v>23</v>
      </c>
      <c r="K2" s="19"/>
      <c r="L2" s="20"/>
      <c r="M2" s="20"/>
      <c r="N2" s="18"/>
      <c r="O2" s="18"/>
      <c r="P2" s="18"/>
    </row>
    <row r="3" spans="1:16" ht="14.4">
      <c r="A3" s="82"/>
      <c r="B3" s="82"/>
      <c r="C3" s="85" t="s">
        <v>75</v>
      </c>
      <c r="D3" s="82"/>
      <c r="E3" s="82"/>
      <c r="F3" s="83"/>
      <c r="G3" s="83"/>
      <c r="H3" s="84"/>
      <c r="I3" s="83"/>
      <c r="J3" s="83"/>
      <c r="K3" s="20"/>
      <c r="L3" s="20"/>
      <c r="M3" s="20"/>
      <c r="N3" s="18"/>
      <c r="O3" s="18"/>
      <c r="P3" s="18"/>
    </row>
    <row r="4" spans="1:16">
      <c r="A4" s="71" t="s">
        <v>25</v>
      </c>
      <c r="B4" s="24"/>
      <c r="C4" s="24"/>
      <c r="D4" s="24"/>
      <c r="E4" s="24"/>
      <c r="F4" s="49"/>
      <c r="G4" s="49"/>
      <c r="H4" s="27"/>
      <c r="I4" s="105"/>
      <c r="J4" s="26"/>
      <c r="K4" s="20"/>
      <c r="L4" s="20"/>
      <c r="M4" s="20"/>
      <c r="N4" s="18"/>
      <c r="O4" s="18"/>
      <c r="P4" s="18"/>
    </row>
    <row r="5" spans="1:16">
      <c r="A5" s="72"/>
      <c r="B5" s="28"/>
      <c r="C5" s="41"/>
      <c r="D5" s="41"/>
      <c r="E5" s="48"/>
      <c r="F5" s="51"/>
      <c r="G5" s="50"/>
      <c r="H5" s="30"/>
      <c r="I5" s="106"/>
      <c r="J5" s="31"/>
      <c r="K5" s="20"/>
      <c r="L5" s="20"/>
      <c r="M5" s="20"/>
      <c r="N5" s="18"/>
      <c r="O5" s="18"/>
      <c r="P5" s="18"/>
    </row>
    <row r="6" spans="1:16">
      <c r="A6" s="79" t="s">
        <v>26</v>
      </c>
      <c r="B6" s="28"/>
      <c r="C6" s="41" t="s">
        <v>106</v>
      </c>
      <c r="D6" s="41" t="s">
        <v>20</v>
      </c>
      <c r="E6" s="48">
        <v>1</v>
      </c>
      <c r="F6" s="51">
        <v>6</v>
      </c>
      <c r="G6" s="52">
        <v>550</v>
      </c>
      <c r="H6" s="53">
        <f>E6*F6*G6*25%</f>
        <v>825</v>
      </c>
      <c r="I6" s="107">
        <f>E6*F6*G6*75%</f>
        <v>2475</v>
      </c>
      <c r="J6" s="54">
        <f>H6+I6</f>
        <v>3300</v>
      </c>
      <c r="K6" s="20"/>
      <c r="L6" s="20"/>
      <c r="M6" s="20"/>
      <c r="N6" s="18"/>
      <c r="O6" s="18"/>
      <c r="P6" s="18"/>
    </row>
    <row r="7" spans="1:16">
      <c r="A7" s="79" t="s">
        <v>27</v>
      </c>
      <c r="B7" s="24"/>
      <c r="C7" s="41" t="s">
        <v>3</v>
      </c>
      <c r="D7" s="41" t="s">
        <v>20</v>
      </c>
      <c r="E7" s="48">
        <v>1</v>
      </c>
      <c r="F7" s="51">
        <v>6</v>
      </c>
      <c r="G7" s="52">
        <v>350</v>
      </c>
      <c r="H7" s="53">
        <f>E7*F7*G7*0%</f>
        <v>0</v>
      </c>
      <c r="I7" s="107">
        <f>E7*F7*G7*100%</f>
        <v>2100</v>
      </c>
      <c r="J7" s="54">
        <f t="shared" ref="J7:J10" si="0">H7+I7</f>
        <v>2100</v>
      </c>
      <c r="K7" s="20"/>
      <c r="L7" s="20"/>
      <c r="M7" s="20"/>
      <c r="N7" s="18"/>
      <c r="O7" s="18"/>
      <c r="P7" s="18"/>
    </row>
    <row r="8" spans="1:16">
      <c r="A8" s="79" t="s">
        <v>28</v>
      </c>
      <c r="B8" s="24"/>
      <c r="C8" s="41" t="s">
        <v>7</v>
      </c>
      <c r="D8" s="41" t="s">
        <v>20</v>
      </c>
      <c r="E8" s="48">
        <v>1</v>
      </c>
      <c r="F8" s="51">
        <v>6</v>
      </c>
      <c r="G8" s="52">
        <v>350</v>
      </c>
      <c r="H8" s="53">
        <f>E8*F8*G8*0%</f>
        <v>0</v>
      </c>
      <c r="I8" s="107">
        <f>E8*F8*G8*100%</f>
        <v>2100</v>
      </c>
      <c r="J8" s="54">
        <f t="shared" si="0"/>
        <v>2100</v>
      </c>
      <c r="K8" s="20"/>
      <c r="L8" s="20"/>
      <c r="M8" s="20"/>
      <c r="N8" s="18"/>
      <c r="O8" s="18"/>
      <c r="P8" s="18"/>
    </row>
    <row r="9" spans="1:16" ht="27.6">
      <c r="A9" s="79" t="s">
        <v>29</v>
      </c>
      <c r="B9" s="24"/>
      <c r="C9" s="44" t="s">
        <v>92</v>
      </c>
      <c r="D9" s="41" t="s">
        <v>20</v>
      </c>
      <c r="E9" s="48">
        <v>1</v>
      </c>
      <c r="F9" s="51">
        <v>6</v>
      </c>
      <c r="G9" s="56">
        <v>300</v>
      </c>
      <c r="H9" s="57">
        <f>E9*F9*G9*0%</f>
        <v>0</v>
      </c>
      <c r="I9" s="108">
        <f>E9*F9*G9*100%</f>
        <v>1800</v>
      </c>
      <c r="J9" s="57">
        <f t="shared" si="0"/>
        <v>1800</v>
      </c>
      <c r="K9" s="20"/>
      <c r="L9" s="20"/>
      <c r="M9" s="20"/>
      <c r="N9" s="18"/>
      <c r="O9" s="18"/>
      <c r="P9" s="18"/>
    </row>
    <row r="10" spans="1:16">
      <c r="A10" s="79" t="s">
        <v>30</v>
      </c>
      <c r="B10" s="24"/>
      <c r="C10" s="41" t="s">
        <v>4</v>
      </c>
      <c r="D10" s="41" t="s">
        <v>20</v>
      </c>
      <c r="E10" s="48">
        <v>1</v>
      </c>
      <c r="F10" s="51">
        <v>6</v>
      </c>
      <c r="G10" s="52">
        <v>250</v>
      </c>
      <c r="H10" s="53">
        <f t="shared" ref="H10" si="1">E10*F10*G10*25%</f>
        <v>375</v>
      </c>
      <c r="I10" s="107">
        <f t="shared" ref="I10" si="2">E10*F10*G10*75%</f>
        <v>1125</v>
      </c>
      <c r="J10" s="54">
        <f t="shared" si="0"/>
        <v>1500</v>
      </c>
      <c r="K10" s="20"/>
      <c r="L10" s="20"/>
      <c r="M10" s="20"/>
      <c r="N10" s="18"/>
      <c r="O10" s="18"/>
      <c r="P10" s="18"/>
    </row>
    <row r="11" spans="1:16" ht="14.4">
      <c r="A11" s="58"/>
      <c r="B11" s="58"/>
      <c r="C11" s="58" t="s">
        <v>66</v>
      </c>
      <c r="D11" s="58"/>
      <c r="E11" s="58"/>
      <c r="F11" s="59"/>
      <c r="G11" s="59"/>
      <c r="H11" s="60">
        <f>H6+H7+H8+H9+H10</f>
        <v>1200</v>
      </c>
      <c r="I11" s="60">
        <f t="shared" ref="I11:J11" si="3">I6+I7+I8+I9+I10</f>
        <v>9600</v>
      </c>
      <c r="J11" s="60">
        <f t="shared" si="3"/>
        <v>10800</v>
      </c>
      <c r="K11" s="20"/>
      <c r="L11" s="20"/>
      <c r="M11" s="20"/>
      <c r="N11" s="18"/>
      <c r="O11" s="18"/>
      <c r="P11" s="18"/>
    </row>
    <row r="12" spans="1:16">
      <c r="A12" s="71" t="s">
        <v>95</v>
      </c>
      <c r="B12" s="24"/>
      <c r="C12" s="24"/>
      <c r="D12" s="24"/>
      <c r="E12" s="24"/>
      <c r="F12" s="33"/>
      <c r="G12" s="33"/>
      <c r="H12" s="37"/>
      <c r="I12" s="109"/>
      <c r="J12" s="35"/>
      <c r="K12" s="20"/>
      <c r="L12" s="20"/>
      <c r="M12" s="20"/>
      <c r="N12" s="18"/>
      <c r="O12" s="18"/>
      <c r="P12" s="18"/>
    </row>
    <row r="13" spans="1:16" ht="27.6">
      <c r="A13" s="67" t="s">
        <v>31</v>
      </c>
      <c r="B13" s="24"/>
      <c r="C13" s="66" t="s">
        <v>12</v>
      </c>
      <c r="D13" s="44" t="s">
        <v>59</v>
      </c>
      <c r="E13" s="80">
        <v>1</v>
      </c>
      <c r="F13" s="48">
        <v>4</v>
      </c>
      <c r="G13" s="48">
        <v>500</v>
      </c>
      <c r="H13" s="65">
        <f>E13*F13*G13*0%</f>
        <v>0</v>
      </c>
      <c r="I13" s="110">
        <f>E13*F13*G13*100%</f>
        <v>2000</v>
      </c>
      <c r="J13" s="65">
        <f>H13+I13</f>
        <v>2000</v>
      </c>
      <c r="K13" s="20"/>
      <c r="L13" s="20"/>
      <c r="M13" s="20"/>
      <c r="N13" s="18"/>
      <c r="O13" s="18"/>
      <c r="P13" s="18"/>
    </row>
    <row r="14" spans="1:16">
      <c r="A14" s="67" t="s">
        <v>32</v>
      </c>
      <c r="B14" s="24"/>
      <c r="C14" s="102" t="s">
        <v>13</v>
      </c>
      <c r="D14" s="44" t="s">
        <v>20</v>
      </c>
      <c r="E14" s="80">
        <v>200</v>
      </c>
      <c r="F14" s="48">
        <v>1</v>
      </c>
      <c r="G14" s="48">
        <v>50</v>
      </c>
      <c r="H14" s="65">
        <f t="shared" ref="H14:H16" si="4">E14*F14*G14*0%</f>
        <v>0</v>
      </c>
      <c r="I14" s="110">
        <f>E14*F14*G14*100%</f>
        <v>10000</v>
      </c>
      <c r="J14" s="65">
        <f t="shared" ref="J14:J16" si="5">H14+I14</f>
        <v>10000</v>
      </c>
      <c r="K14" s="20"/>
      <c r="L14" s="20"/>
      <c r="M14" s="20"/>
      <c r="N14" s="18"/>
      <c r="O14" s="18"/>
      <c r="P14" s="18"/>
    </row>
    <row r="15" spans="1:16" ht="27.6">
      <c r="A15" s="67" t="s">
        <v>33</v>
      </c>
      <c r="B15" s="24"/>
      <c r="C15" s="90" t="s">
        <v>53</v>
      </c>
      <c r="D15" s="44" t="s">
        <v>59</v>
      </c>
      <c r="E15" s="80">
        <v>1</v>
      </c>
      <c r="F15" s="48">
        <v>4</v>
      </c>
      <c r="G15" s="48">
        <v>500</v>
      </c>
      <c r="H15" s="65">
        <f t="shared" si="4"/>
        <v>0</v>
      </c>
      <c r="I15" s="110">
        <f>E15*F15*G15*100%</f>
        <v>2000</v>
      </c>
      <c r="J15" s="65">
        <f t="shared" si="5"/>
        <v>2000</v>
      </c>
      <c r="K15" s="20"/>
      <c r="L15" s="20"/>
      <c r="M15" s="20"/>
      <c r="N15" s="18"/>
      <c r="O15" s="18"/>
      <c r="P15" s="18"/>
    </row>
    <row r="16" spans="1:16" ht="27.6">
      <c r="A16" s="67" t="s">
        <v>96</v>
      </c>
      <c r="B16" s="24"/>
      <c r="C16" s="90" t="s">
        <v>14</v>
      </c>
      <c r="D16" s="41" t="s">
        <v>41</v>
      </c>
      <c r="E16" s="80">
        <v>1</v>
      </c>
      <c r="F16" s="48">
        <v>1</v>
      </c>
      <c r="G16" s="48">
        <v>800</v>
      </c>
      <c r="H16" s="65">
        <f t="shared" si="4"/>
        <v>0</v>
      </c>
      <c r="I16" s="110">
        <f>E16*F16*G16*100%</f>
        <v>800</v>
      </c>
      <c r="J16" s="65">
        <f t="shared" si="5"/>
        <v>800</v>
      </c>
      <c r="K16" s="20"/>
      <c r="L16" s="20"/>
      <c r="M16" s="20"/>
      <c r="N16" s="18"/>
      <c r="O16" s="18"/>
      <c r="P16" s="18"/>
    </row>
    <row r="17" spans="1:16" ht="27.6">
      <c r="A17" s="67" t="s">
        <v>97</v>
      </c>
      <c r="B17" s="24"/>
      <c r="C17" s="90" t="s">
        <v>100</v>
      </c>
      <c r="D17" s="90" t="s">
        <v>99</v>
      </c>
      <c r="E17" s="48">
        <v>1</v>
      </c>
      <c r="F17" s="48">
        <v>1</v>
      </c>
      <c r="G17" s="48">
        <v>3815</v>
      </c>
      <c r="H17" s="65">
        <f t="shared" ref="H17:H18" si="6">E17*F17*G17*0%</f>
        <v>0</v>
      </c>
      <c r="I17" s="110">
        <f t="shared" ref="I17:I18" si="7">E17*F17*G17*100%</f>
        <v>3815</v>
      </c>
      <c r="J17" s="65">
        <f t="shared" ref="J17:J18" si="8">H17+I17</f>
        <v>3815</v>
      </c>
      <c r="K17" s="20"/>
      <c r="L17" s="20"/>
      <c r="M17" s="20"/>
      <c r="N17" s="103"/>
      <c r="O17" s="103"/>
      <c r="P17" s="18"/>
    </row>
    <row r="18" spans="1:16" ht="41.4">
      <c r="A18" s="67" t="s">
        <v>98</v>
      </c>
      <c r="B18" s="24"/>
      <c r="C18" s="90" t="s">
        <v>61</v>
      </c>
      <c r="D18" s="90" t="s">
        <v>99</v>
      </c>
      <c r="E18" s="48">
        <v>1</v>
      </c>
      <c r="F18" s="48">
        <v>1</v>
      </c>
      <c r="G18" s="48">
        <v>5353</v>
      </c>
      <c r="H18" s="65">
        <f t="shared" si="6"/>
        <v>0</v>
      </c>
      <c r="I18" s="110">
        <f t="shared" si="7"/>
        <v>5353</v>
      </c>
      <c r="J18" s="65">
        <f t="shared" si="8"/>
        <v>5353</v>
      </c>
      <c r="K18" s="20"/>
      <c r="L18" s="20"/>
      <c r="M18" s="20"/>
      <c r="N18" s="103"/>
      <c r="O18" s="103"/>
      <c r="P18" s="18"/>
    </row>
    <row r="19" spans="1:16" ht="14.4">
      <c r="A19" s="59"/>
      <c r="B19" s="59"/>
      <c r="C19" s="81" t="s">
        <v>74</v>
      </c>
      <c r="D19" s="59"/>
      <c r="E19" s="59"/>
      <c r="F19" s="59"/>
      <c r="G19" s="59"/>
      <c r="H19" s="60">
        <f>H13+H14+H15+H16+H17+H18</f>
        <v>0</v>
      </c>
      <c r="I19" s="60">
        <f t="shared" ref="I19:J19" si="9">I13+I14+I15+I16+I17+I18</f>
        <v>23968</v>
      </c>
      <c r="J19" s="60">
        <f t="shared" si="9"/>
        <v>23968</v>
      </c>
      <c r="K19" s="20"/>
      <c r="L19" s="20"/>
      <c r="M19" s="20"/>
      <c r="N19" s="103"/>
      <c r="O19" s="103"/>
      <c r="P19" s="18"/>
    </row>
    <row r="20" spans="1:16">
      <c r="A20" s="71" t="s">
        <v>101</v>
      </c>
      <c r="B20" s="24"/>
      <c r="C20" s="24"/>
      <c r="D20" s="24"/>
      <c r="E20" s="24"/>
      <c r="F20" s="33"/>
      <c r="G20" s="33"/>
      <c r="H20" s="34"/>
      <c r="I20" s="111"/>
      <c r="J20" s="25"/>
      <c r="K20" s="19"/>
      <c r="L20" s="20"/>
      <c r="M20" s="20"/>
      <c r="N20" s="18"/>
      <c r="O20" s="18"/>
      <c r="P20" s="18"/>
    </row>
    <row r="21" spans="1:16">
      <c r="A21" s="48" t="s">
        <v>35</v>
      </c>
      <c r="B21" s="24"/>
      <c r="C21" s="42" t="s">
        <v>5</v>
      </c>
      <c r="D21" s="61" t="s">
        <v>34</v>
      </c>
      <c r="E21" s="62">
        <v>1</v>
      </c>
      <c r="F21" s="63">
        <v>1</v>
      </c>
      <c r="G21" s="63">
        <v>650</v>
      </c>
      <c r="H21" s="57">
        <f>E21*F21*G21*25%</f>
        <v>162.5</v>
      </c>
      <c r="I21" s="108">
        <f>E21*F21*G21*75%</f>
        <v>487.5</v>
      </c>
      <c r="J21" s="57">
        <f>H21+I21</f>
        <v>650</v>
      </c>
      <c r="K21" s="20"/>
      <c r="L21" s="20"/>
      <c r="M21" s="20"/>
      <c r="N21" s="18"/>
      <c r="O21" s="18"/>
      <c r="P21" s="18"/>
    </row>
    <row r="22" spans="1:16" ht="27.6">
      <c r="A22" s="48" t="s">
        <v>36</v>
      </c>
      <c r="B22" s="24"/>
      <c r="C22" s="43" t="s">
        <v>6</v>
      </c>
      <c r="D22" s="61" t="s">
        <v>34</v>
      </c>
      <c r="E22" s="62">
        <v>1</v>
      </c>
      <c r="F22" s="63">
        <v>1</v>
      </c>
      <c r="G22" s="63">
        <v>500</v>
      </c>
      <c r="H22" s="57">
        <f>E22*F22*G22*25%</f>
        <v>125</v>
      </c>
      <c r="I22" s="108">
        <f>E22*F22*G22*75%</f>
        <v>375</v>
      </c>
      <c r="J22" s="57">
        <f>H22+I22</f>
        <v>500</v>
      </c>
      <c r="K22" s="20"/>
      <c r="L22" s="20"/>
      <c r="M22" s="20"/>
      <c r="N22" s="18"/>
      <c r="O22" s="18"/>
      <c r="P22" s="18"/>
    </row>
    <row r="23" spans="1:16" ht="27.6">
      <c r="A23" s="48" t="s">
        <v>43</v>
      </c>
      <c r="B23" s="24"/>
      <c r="C23" s="43" t="s">
        <v>93</v>
      </c>
      <c r="D23" s="61" t="s">
        <v>34</v>
      </c>
      <c r="E23" s="62">
        <v>1</v>
      </c>
      <c r="F23" s="63">
        <v>1</v>
      </c>
      <c r="G23" s="63">
        <v>350</v>
      </c>
      <c r="H23" s="57">
        <f>E23*F23*G23*25%</f>
        <v>87.5</v>
      </c>
      <c r="I23" s="108">
        <f>E23*F23*G23*75%</f>
        <v>262.5</v>
      </c>
      <c r="J23" s="57">
        <f>H23+I23</f>
        <v>350</v>
      </c>
      <c r="K23" s="20"/>
      <c r="L23" s="20"/>
      <c r="M23" s="20"/>
      <c r="N23" s="18"/>
      <c r="O23" s="18"/>
      <c r="P23" s="18"/>
    </row>
    <row r="24" spans="1:16" ht="14.4">
      <c r="A24" s="58"/>
      <c r="B24" s="58"/>
      <c r="C24" s="58" t="s">
        <v>65</v>
      </c>
      <c r="D24" s="58"/>
      <c r="E24" s="58"/>
      <c r="F24" s="59"/>
      <c r="G24" s="59"/>
      <c r="H24" s="60">
        <f>H21+H22+H23</f>
        <v>375</v>
      </c>
      <c r="I24" s="60">
        <f t="shared" ref="I24:J24" si="10">I21+I22+I23</f>
        <v>1125</v>
      </c>
      <c r="J24" s="60">
        <f t="shared" si="10"/>
        <v>1500</v>
      </c>
      <c r="K24" s="20"/>
      <c r="L24" s="20"/>
      <c r="M24" s="20"/>
      <c r="N24" s="18"/>
      <c r="O24" s="18"/>
      <c r="P24" s="18"/>
    </row>
    <row r="25" spans="1:16">
      <c r="A25" s="71" t="s">
        <v>102</v>
      </c>
      <c r="B25" s="24"/>
      <c r="C25" s="24"/>
      <c r="D25" s="24"/>
      <c r="E25" s="24"/>
      <c r="F25" s="36"/>
      <c r="G25" s="36"/>
      <c r="H25" s="27"/>
      <c r="I25" s="112"/>
      <c r="J25" s="27"/>
      <c r="K25" s="20"/>
      <c r="L25" s="20"/>
      <c r="M25" s="20"/>
      <c r="N25" s="18"/>
      <c r="O25" s="18"/>
      <c r="P25" s="18"/>
    </row>
    <row r="26" spans="1:16">
      <c r="A26" s="62" t="s">
        <v>35</v>
      </c>
      <c r="B26" s="24"/>
      <c r="C26" s="67" t="s">
        <v>2</v>
      </c>
      <c r="D26" s="41" t="s">
        <v>17</v>
      </c>
      <c r="E26" s="48">
        <v>1</v>
      </c>
      <c r="F26" s="48">
        <v>6</v>
      </c>
      <c r="G26" s="48">
        <v>250</v>
      </c>
      <c r="H26" s="64">
        <f>E26*F26*G26*25%</f>
        <v>375</v>
      </c>
      <c r="I26" s="113">
        <f>E26*F26*G26*75%</f>
        <v>1125</v>
      </c>
      <c r="J26" s="64">
        <f>H26+I26</f>
        <v>1500</v>
      </c>
      <c r="K26" s="20"/>
      <c r="L26" s="20"/>
      <c r="M26" s="20"/>
      <c r="N26" s="18"/>
      <c r="O26" s="18"/>
      <c r="P26" s="18"/>
    </row>
    <row r="27" spans="1:16">
      <c r="A27" s="48" t="s">
        <v>36</v>
      </c>
      <c r="B27" s="24"/>
      <c r="C27" s="67" t="s">
        <v>8</v>
      </c>
      <c r="D27" s="41" t="s">
        <v>17</v>
      </c>
      <c r="E27" s="48">
        <v>1</v>
      </c>
      <c r="F27" s="48">
        <v>6</v>
      </c>
      <c r="G27" s="48">
        <v>50</v>
      </c>
      <c r="H27" s="64">
        <f>E27*F27*G27*25%</f>
        <v>75</v>
      </c>
      <c r="I27" s="113">
        <f>E27*F27*G27*75%</f>
        <v>225</v>
      </c>
      <c r="J27" s="64">
        <f>H27+I27</f>
        <v>300</v>
      </c>
      <c r="K27" s="20"/>
      <c r="L27" s="20"/>
      <c r="M27" s="20"/>
      <c r="N27" s="18"/>
      <c r="O27" s="18"/>
      <c r="P27" s="18"/>
    </row>
    <row r="28" spans="1:16">
      <c r="A28" s="62" t="s">
        <v>43</v>
      </c>
      <c r="B28" s="24"/>
      <c r="C28" s="67" t="s">
        <v>37</v>
      </c>
      <c r="D28" s="41" t="s">
        <v>17</v>
      </c>
      <c r="E28" s="48">
        <v>1</v>
      </c>
      <c r="F28" s="48">
        <v>6</v>
      </c>
      <c r="G28" s="48">
        <v>150</v>
      </c>
      <c r="H28" s="65">
        <f>E28*F28*G28*25%</f>
        <v>225</v>
      </c>
      <c r="I28" s="114">
        <f>E28*F28*G28*75%</f>
        <v>675</v>
      </c>
      <c r="J28" s="65">
        <f>H28+I28</f>
        <v>900</v>
      </c>
      <c r="K28" s="20"/>
      <c r="L28" s="20"/>
      <c r="M28" s="20"/>
      <c r="N28" s="18"/>
      <c r="O28" s="18"/>
      <c r="P28" s="18"/>
    </row>
    <row r="29" spans="1:16" ht="27.6">
      <c r="A29" s="48" t="s">
        <v>44</v>
      </c>
      <c r="B29" s="24"/>
      <c r="C29" s="67" t="s">
        <v>38</v>
      </c>
      <c r="D29" s="44" t="s">
        <v>39</v>
      </c>
      <c r="E29" s="48">
        <v>10</v>
      </c>
      <c r="F29" s="48">
        <v>6</v>
      </c>
      <c r="G29" s="48">
        <v>10</v>
      </c>
      <c r="H29" s="65">
        <f>E29*F29*G29*25%</f>
        <v>150</v>
      </c>
      <c r="I29" s="114">
        <f>E29*F29*G29*75%</f>
        <v>450</v>
      </c>
      <c r="J29" s="65">
        <f>H29+I29</f>
        <v>600</v>
      </c>
      <c r="K29" s="20"/>
      <c r="L29" s="20"/>
      <c r="M29" s="20"/>
      <c r="N29" s="18"/>
      <c r="O29" s="18"/>
      <c r="P29" s="18"/>
    </row>
    <row r="30" spans="1:16" ht="14.4">
      <c r="A30" s="58"/>
      <c r="B30" s="58"/>
      <c r="C30" s="58" t="s">
        <v>64</v>
      </c>
      <c r="D30" s="58"/>
      <c r="E30" s="58"/>
      <c r="F30" s="59"/>
      <c r="G30" s="59"/>
      <c r="H30" s="60">
        <f>H26+H27+H28+H29</f>
        <v>825</v>
      </c>
      <c r="I30" s="60">
        <f t="shared" ref="I30:J30" si="11">I26+I27+I28+I29</f>
        <v>2475</v>
      </c>
      <c r="J30" s="60">
        <f t="shared" si="11"/>
        <v>3300</v>
      </c>
      <c r="K30" s="20"/>
      <c r="L30" s="20"/>
      <c r="M30" s="20"/>
      <c r="N30" s="18"/>
      <c r="O30" s="18"/>
      <c r="P30" s="18"/>
    </row>
    <row r="31" spans="1:16">
      <c r="A31" s="71"/>
      <c r="B31" s="24"/>
      <c r="C31" s="32"/>
      <c r="D31" s="32"/>
      <c r="E31" s="32"/>
      <c r="F31" s="29"/>
      <c r="G31" s="29"/>
      <c r="H31" s="30"/>
      <c r="I31" s="106"/>
      <c r="J31" s="31"/>
      <c r="K31" s="21"/>
      <c r="L31" s="20"/>
      <c r="M31" s="20"/>
      <c r="N31" s="18"/>
      <c r="O31" s="18"/>
      <c r="P31" s="18"/>
    </row>
    <row r="32" spans="1:16">
      <c r="A32" s="71" t="s">
        <v>103</v>
      </c>
      <c r="B32" s="24"/>
      <c r="C32" s="41"/>
      <c r="D32" s="41"/>
      <c r="E32" s="41"/>
      <c r="F32" s="33"/>
      <c r="G32" s="33"/>
      <c r="H32" s="37"/>
      <c r="I32" s="109"/>
      <c r="J32" s="35"/>
      <c r="K32" s="20"/>
      <c r="L32" s="20"/>
      <c r="M32" s="20"/>
      <c r="N32" s="18"/>
      <c r="O32" s="18"/>
      <c r="P32" s="18"/>
    </row>
    <row r="33" spans="1:16">
      <c r="A33" s="48" t="s">
        <v>48</v>
      </c>
      <c r="B33" s="24"/>
      <c r="C33" s="101" t="s">
        <v>107</v>
      </c>
      <c r="D33" s="41" t="s">
        <v>41</v>
      </c>
      <c r="E33" s="48">
        <v>4</v>
      </c>
      <c r="F33" s="48">
        <v>6</v>
      </c>
      <c r="G33" s="48">
        <v>100</v>
      </c>
      <c r="H33" s="65">
        <f>E33*F33*G33*0%</f>
        <v>0</v>
      </c>
      <c r="I33" s="114">
        <f>E33*F33*G33*100%</f>
        <v>2400</v>
      </c>
      <c r="J33" s="65">
        <f>H33+I33</f>
        <v>2400</v>
      </c>
      <c r="K33" s="20"/>
      <c r="L33" s="20"/>
      <c r="M33" s="20"/>
      <c r="N33" s="18"/>
      <c r="O33" s="18"/>
      <c r="P33" s="18"/>
    </row>
    <row r="34" spans="1:16">
      <c r="A34" s="48" t="s">
        <v>49</v>
      </c>
      <c r="B34" s="24"/>
      <c r="C34" s="67" t="s">
        <v>18</v>
      </c>
      <c r="D34" s="41" t="s">
        <v>45</v>
      </c>
      <c r="E34" s="48">
        <v>2</v>
      </c>
      <c r="F34" s="48">
        <v>1</v>
      </c>
      <c r="G34" s="48">
        <v>700</v>
      </c>
      <c r="H34" s="65">
        <f>E34*F34*G34*0%</f>
        <v>0</v>
      </c>
      <c r="I34" s="114">
        <f>E34*F34*G34*100%</f>
        <v>1400</v>
      </c>
      <c r="J34" s="65">
        <f>H34+I34</f>
        <v>1400</v>
      </c>
      <c r="K34" s="20"/>
      <c r="L34" s="20"/>
      <c r="M34" s="20"/>
      <c r="N34" s="18"/>
      <c r="O34" s="18"/>
      <c r="P34" s="18"/>
    </row>
    <row r="35" spans="1:16" ht="27.6">
      <c r="A35" s="48" t="s">
        <v>50</v>
      </c>
      <c r="B35" s="24"/>
      <c r="C35" s="67" t="s">
        <v>46</v>
      </c>
      <c r="D35" s="66" t="s">
        <v>47</v>
      </c>
      <c r="E35" s="48">
        <v>1</v>
      </c>
      <c r="F35" s="48">
        <v>6</v>
      </c>
      <c r="G35" s="48">
        <v>100</v>
      </c>
      <c r="H35" s="65">
        <f>E35*F35*G35*0%</f>
        <v>0</v>
      </c>
      <c r="I35" s="114">
        <f>E35*F35*G35*100%</f>
        <v>600</v>
      </c>
      <c r="J35" s="65">
        <f>H35+I35</f>
        <v>600</v>
      </c>
      <c r="K35" s="20"/>
      <c r="L35" s="20"/>
      <c r="M35" s="20"/>
      <c r="N35" s="18"/>
      <c r="O35" s="18"/>
      <c r="P35" s="18"/>
    </row>
    <row r="36" spans="1:16">
      <c r="A36" s="48" t="s">
        <v>51</v>
      </c>
      <c r="B36" s="24"/>
      <c r="C36" s="67" t="s">
        <v>52</v>
      </c>
      <c r="D36" s="67" t="s">
        <v>45</v>
      </c>
      <c r="E36" s="48">
        <v>10</v>
      </c>
      <c r="F36" s="48">
        <v>1</v>
      </c>
      <c r="G36" s="48">
        <v>12</v>
      </c>
      <c r="H36" s="65">
        <f>E36*F36*G36*25%</f>
        <v>30</v>
      </c>
      <c r="I36" s="114">
        <f>E36*F36*G36*75%</f>
        <v>90</v>
      </c>
      <c r="J36" s="65">
        <f>H36+I36</f>
        <v>120</v>
      </c>
      <c r="K36" s="20"/>
      <c r="L36" s="20"/>
      <c r="M36" s="20"/>
      <c r="N36" s="18"/>
      <c r="O36" s="18"/>
      <c r="P36" s="18"/>
    </row>
    <row r="37" spans="1:16">
      <c r="A37" s="48" t="s">
        <v>56</v>
      </c>
      <c r="B37" s="24"/>
      <c r="C37" s="67" t="s">
        <v>55</v>
      </c>
      <c r="D37" s="67" t="s">
        <v>45</v>
      </c>
      <c r="E37" s="48">
        <v>4</v>
      </c>
      <c r="F37" s="48">
        <v>1</v>
      </c>
      <c r="G37" s="48">
        <v>30</v>
      </c>
      <c r="H37" s="65">
        <f>E37*F37*G37*0%</f>
        <v>0</v>
      </c>
      <c r="I37" s="114">
        <f>E37*F37*G37*100%</f>
        <v>120</v>
      </c>
      <c r="J37" s="65">
        <f>H37+I37</f>
        <v>120</v>
      </c>
      <c r="K37" s="20"/>
      <c r="L37" s="20"/>
      <c r="M37" s="20"/>
      <c r="N37" s="18"/>
      <c r="O37" s="18"/>
      <c r="P37" s="18"/>
    </row>
    <row r="38" spans="1:16" ht="14.4">
      <c r="A38" s="59"/>
      <c r="B38" s="59"/>
      <c r="C38" s="81" t="s">
        <v>63</v>
      </c>
      <c r="D38" s="59"/>
      <c r="E38" s="59"/>
      <c r="F38" s="59"/>
      <c r="G38" s="59"/>
      <c r="H38" s="60">
        <f>H33+H34+H35+H36+H37</f>
        <v>30</v>
      </c>
      <c r="I38" s="60">
        <f t="shared" ref="I38:J38" si="12">I33+I34+I35+I36+I37</f>
        <v>4610</v>
      </c>
      <c r="J38" s="60">
        <f t="shared" si="12"/>
        <v>4640</v>
      </c>
      <c r="K38" s="20"/>
      <c r="L38" s="20"/>
      <c r="M38" s="20"/>
      <c r="N38" s="18"/>
      <c r="O38" s="18"/>
      <c r="P38" s="18"/>
    </row>
    <row r="39" spans="1:16">
      <c r="A39" s="70"/>
      <c r="B39" s="24"/>
      <c r="C39" s="24"/>
      <c r="D39" s="24"/>
      <c r="E39" s="24"/>
      <c r="F39" s="33"/>
      <c r="G39" s="33"/>
      <c r="H39" s="37"/>
      <c r="I39" s="109"/>
      <c r="J39" s="35"/>
      <c r="K39" s="22"/>
      <c r="L39" s="22"/>
      <c r="M39" s="22"/>
      <c r="N39" s="18"/>
      <c r="O39" s="18"/>
      <c r="P39" s="18"/>
    </row>
    <row r="40" spans="1:16">
      <c r="A40" s="71" t="s">
        <v>104</v>
      </c>
      <c r="B40" s="24"/>
      <c r="C40" s="24"/>
      <c r="D40" s="24"/>
      <c r="E40" s="24"/>
      <c r="F40" s="33"/>
      <c r="G40" s="33"/>
      <c r="H40" s="37"/>
      <c r="I40" s="109"/>
      <c r="J40" s="35"/>
      <c r="K40" s="18"/>
      <c r="L40" s="20"/>
      <c r="M40" s="20"/>
      <c r="N40" s="18"/>
      <c r="O40" s="18"/>
      <c r="P40" s="18"/>
    </row>
    <row r="41" spans="1:16" ht="27.6">
      <c r="A41" s="62" t="s">
        <v>57</v>
      </c>
      <c r="B41" s="24"/>
      <c r="C41" s="66" t="s">
        <v>40</v>
      </c>
      <c r="D41" s="66" t="s">
        <v>41</v>
      </c>
      <c r="E41" s="48">
        <v>2</v>
      </c>
      <c r="F41" s="48">
        <v>6</v>
      </c>
      <c r="G41" s="48">
        <v>200</v>
      </c>
      <c r="H41" s="65">
        <f>E41*F41*G41*0%</f>
        <v>0</v>
      </c>
      <c r="I41" s="114">
        <f>E41*F41*G41*100%</f>
        <v>2400</v>
      </c>
      <c r="J41" s="65">
        <f>H41+I41</f>
        <v>2400</v>
      </c>
      <c r="K41" s="20"/>
      <c r="L41" s="20"/>
      <c r="M41" s="20"/>
      <c r="N41" s="18"/>
      <c r="O41" s="18"/>
      <c r="P41" s="18"/>
    </row>
    <row r="42" spans="1:16">
      <c r="A42" s="62" t="s">
        <v>67</v>
      </c>
      <c r="B42" s="24"/>
      <c r="C42" s="41" t="s">
        <v>58</v>
      </c>
      <c r="D42" s="41" t="s">
        <v>59</v>
      </c>
      <c r="E42" s="48">
        <v>2</v>
      </c>
      <c r="F42" s="48">
        <v>6</v>
      </c>
      <c r="G42" s="48">
        <v>50</v>
      </c>
      <c r="H42" s="65">
        <f>E42*F42*G42*0%</f>
        <v>0</v>
      </c>
      <c r="I42" s="114">
        <f>E42*F42*G42*100%</f>
        <v>600</v>
      </c>
      <c r="J42" s="65">
        <f>H42+I42</f>
        <v>600</v>
      </c>
      <c r="K42" s="20"/>
      <c r="L42" s="20"/>
      <c r="M42" s="20"/>
      <c r="N42" s="18"/>
      <c r="O42" s="18"/>
      <c r="P42" s="18"/>
    </row>
    <row r="43" spans="1:16">
      <c r="A43" s="62" t="s">
        <v>68</v>
      </c>
      <c r="B43" s="24"/>
      <c r="C43" s="41" t="s">
        <v>60</v>
      </c>
      <c r="D43" s="41" t="s">
        <v>42</v>
      </c>
      <c r="E43" s="48">
        <v>2</v>
      </c>
      <c r="F43" s="48">
        <v>6</v>
      </c>
      <c r="G43" s="48">
        <v>50</v>
      </c>
      <c r="H43" s="65">
        <f>E43*F43*G43*0%</f>
        <v>0</v>
      </c>
      <c r="I43" s="114">
        <f>E43*F43*G43*100%</f>
        <v>600</v>
      </c>
      <c r="J43" s="65">
        <f>H43+I43</f>
        <v>600</v>
      </c>
      <c r="K43" s="20"/>
      <c r="L43" s="20"/>
      <c r="M43" s="20"/>
      <c r="N43" s="18"/>
      <c r="O43" s="18"/>
      <c r="P43" s="18"/>
    </row>
    <row r="44" spans="1:16" ht="14.4">
      <c r="A44" s="59"/>
      <c r="B44" s="59"/>
      <c r="C44" s="81" t="s">
        <v>62</v>
      </c>
      <c r="D44" s="59"/>
      <c r="E44" s="59"/>
      <c r="F44" s="59"/>
      <c r="G44" s="59"/>
      <c r="H44" s="60">
        <f>H41+H42+H43</f>
        <v>0</v>
      </c>
      <c r="I44" s="60">
        <f t="shared" ref="I44:J44" si="13">I41+I42+I43</f>
        <v>3600</v>
      </c>
      <c r="J44" s="60">
        <f t="shared" si="13"/>
        <v>3600</v>
      </c>
      <c r="K44" s="20"/>
      <c r="L44" s="20"/>
      <c r="M44" s="20"/>
      <c r="N44" s="18"/>
      <c r="O44" s="18"/>
      <c r="P44" s="18"/>
    </row>
    <row r="45" spans="1:16">
      <c r="A45" s="71"/>
      <c r="B45" s="24"/>
      <c r="C45" s="32"/>
      <c r="D45" s="32"/>
      <c r="E45" s="32"/>
      <c r="F45" s="33"/>
      <c r="G45" s="33"/>
      <c r="H45" s="37"/>
      <c r="I45" s="109"/>
      <c r="J45" s="35"/>
      <c r="K45" s="20"/>
      <c r="L45" s="20"/>
      <c r="M45" s="20"/>
      <c r="N45" s="18"/>
      <c r="O45" s="18"/>
      <c r="P45" s="18"/>
    </row>
    <row r="46" spans="1:16">
      <c r="A46" s="71" t="s">
        <v>105</v>
      </c>
      <c r="B46" s="24"/>
      <c r="C46" s="24"/>
      <c r="D46" s="24"/>
      <c r="E46" s="24"/>
      <c r="F46" s="33"/>
      <c r="G46" s="33"/>
      <c r="H46" s="37"/>
      <c r="I46" s="109"/>
      <c r="J46" s="35"/>
      <c r="K46" s="21"/>
      <c r="L46" s="21"/>
      <c r="M46" s="21"/>
      <c r="N46" s="18"/>
      <c r="O46" s="18"/>
      <c r="P46" s="18"/>
    </row>
    <row r="47" spans="1:16">
      <c r="A47" s="67" t="s">
        <v>70</v>
      </c>
      <c r="B47" s="24"/>
      <c r="C47" s="41" t="s">
        <v>10</v>
      </c>
      <c r="D47" s="67" t="s">
        <v>20</v>
      </c>
      <c r="E47" s="48">
        <v>2</v>
      </c>
      <c r="F47" s="48">
        <v>6</v>
      </c>
      <c r="G47" s="48">
        <v>50</v>
      </c>
      <c r="H47" s="65">
        <f>E47*F47*G47*0%</f>
        <v>0</v>
      </c>
      <c r="I47" s="115">
        <f>E47*F47*G47*100%</f>
        <v>600</v>
      </c>
      <c r="J47" s="65">
        <f>E47*F47*G47*100%</f>
        <v>600</v>
      </c>
      <c r="K47" s="21"/>
      <c r="L47" s="21"/>
      <c r="M47" s="21"/>
      <c r="N47" s="18"/>
      <c r="O47" s="18"/>
      <c r="P47" s="18"/>
    </row>
    <row r="48" spans="1:16" ht="27.6">
      <c r="A48" s="67" t="s">
        <v>71</v>
      </c>
      <c r="B48" s="24"/>
      <c r="C48" s="44" t="s">
        <v>9</v>
      </c>
      <c r="D48" s="67" t="s">
        <v>20</v>
      </c>
      <c r="E48" s="48">
        <v>2</v>
      </c>
      <c r="F48" s="48">
        <v>6</v>
      </c>
      <c r="G48" s="48">
        <v>50</v>
      </c>
      <c r="H48" s="65">
        <f>E48*F48*G48*0%</f>
        <v>0</v>
      </c>
      <c r="I48" s="115">
        <f t="shared" ref="I48:I50" si="14">E48*F48*G48*100%</f>
        <v>600</v>
      </c>
      <c r="J48" s="65">
        <f>E48*F48*G48*100%</f>
        <v>600</v>
      </c>
      <c r="K48" s="21"/>
      <c r="L48" s="21"/>
      <c r="M48" s="21"/>
      <c r="N48" s="18"/>
      <c r="O48" s="18"/>
      <c r="P48" s="18"/>
    </row>
    <row r="49" spans="1:16">
      <c r="A49" s="67" t="s">
        <v>72</v>
      </c>
      <c r="B49" s="24"/>
      <c r="C49" s="41" t="s">
        <v>11</v>
      </c>
      <c r="D49" s="41" t="s">
        <v>54</v>
      </c>
      <c r="E49" s="62">
        <v>4</v>
      </c>
      <c r="F49" s="48">
        <v>6</v>
      </c>
      <c r="G49" s="48">
        <v>50</v>
      </c>
      <c r="H49" s="65">
        <f>E49*F49*G49*0%</f>
        <v>0</v>
      </c>
      <c r="I49" s="115">
        <f t="shared" si="14"/>
        <v>1200</v>
      </c>
      <c r="J49" s="65">
        <f>H49+I49</f>
        <v>1200</v>
      </c>
      <c r="K49" s="21"/>
      <c r="L49" s="21"/>
      <c r="M49" s="21"/>
      <c r="N49" s="18"/>
      <c r="O49" s="18"/>
      <c r="P49" s="18"/>
    </row>
    <row r="50" spans="1:16">
      <c r="A50" s="67" t="s">
        <v>73</v>
      </c>
      <c r="B50" s="24"/>
      <c r="C50" s="42" t="s">
        <v>15</v>
      </c>
      <c r="D50" s="42" t="s">
        <v>15</v>
      </c>
      <c r="E50" s="62">
        <v>1</v>
      </c>
      <c r="F50" s="48">
        <v>1</v>
      </c>
      <c r="G50" s="48">
        <v>1000</v>
      </c>
      <c r="H50" s="65">
        <f>E50*F50*G50*0%</f>
        <v>0</v>
      </c>
      <c r="I50" s="115">
        <f t="shared" si="14"/>
        <v>1000</v>
      </c>
      <c r="J50" s="65">
        <f>H50+I50</f>
        <v>1000</v>
      </c>
      <c r="K50" s="20"/>
      <c r="L50" s="20"/>
      <c r="M50" s="20"/>
      <c r="N50" s="18"/>
      <c r="O50" s="18"/>
      <c r="P50" s="18"/>
    </row>
    <row r="51" spans="1:16" ht="13.2" customHeight="1">
      <c r="A51" s="59"/>
      <c r="B51" s="59"/>
      <c r="C51" s="81" t="s">
        <v>69</v>
      </c>
      <c r="D51" s="59"/>
      <c r="E51" s="59"/>
      <c r="F51" s="59"/>
      <c r="G51" s="59"/>
      <c r="H51" s="60">
        <f>H47+H48+H49+H50</f>
        <v>0</v>
      </c>
      <c r="I51" s="60">
        <f>I47+I48+I49+I50</f>
        <v>3400</v>
      </c>
      <c r="J51" s="60">
        <f>J47+J48+J49+J50</f>
        <v>3400</v>
      </c>
      <c r="K51" s="20"/>
      <c r="L51" s="20"/>
      <c r="M51" s="20"/>
      <c r="N51" s="18"/>
      <c r="O51" s="18"/>
      <c r="P51" s="18"/>
    </row>
    <row r="52" spans="1:16" ht="14.4">
      <c r="A52" s="86"/>
      <c r="B52" s="86"/>
      <c r="C52" s="87" t="s">
        <v>77</v>
      </c>
      <c r="D52" s="86"/>
      <c r="E52" s="86"/>
      <c r="F52" s="86"/>
      <c r="G52" s="86"/>
      <c r="H52" s="88">
        <f>H11+H24+H30+H38+H44+H51+H19</f>
        <v>2430</v>
      </c>
      <c r="I52" s="88">
        <f>I11+I24+I30+I38+I44+I51+I19</f>
        <v>48778</v>
      </c>
      <c r="J52" s="88">
        <f>J11+J24+J30+J38+J44+J51+J19</f>
        <v>51208</v>
      </c>
      <c r="K52" s="20"/>
      <c r="L52" s="20"/>
      <c r="M52" s="20"/>
      <c r="N52" s="18"/>
      <c r="O52" s="18"/>
      <c r="P52" s="18"/>
    </row>
    <row r="53" spans="1:16">
      <c r="A53" s="70"/>
      <c r="B53" s="24"/>
      <c r="C53" s="38"/>
      <c r="D53" s="38"/>
      <c r="E53" s="38"/>
      <c r="F53" s="39"/>
      <c r="G53" s="39"/>
      <c r="H53" s="40"/>
      <c r="I53" s="116"/>
      <c r="J53" s="35"/>
      <c r="K53" s="19"/>
      <c r="L53" s="20"/>
      <c r="M53" s="20"/>
      <c r="N53" s="18"/>
      <c r="O53" s="18"/>
      <c r="P53" s="18"/>
    </row>
    <row r="54" spans="1:16" ht="14.4" customHeight="1">
      <c r="A54" s="82"/>
      <c r="B54" s="82"/>
      <c r="C54" s="85" t="s">
        <v>76</v>
      </c>
      <c r="D54" s="82"/>
      <c r="E54" s="82"/>
      <c r="F54" s="83"/>
      <c r="G54" s="83"/>
      <c r="H54" s="84"/>
      <c r="I54" s="83"/>
      <c r="J54" s="83"/>
      <c r="K54" s="20"/>
      <c r="L54" s="20"/>
      <c r="M54" s="20"/>
      <c r="N54" s="18"/>
      <c r="O54" s="18"/>
      <c r="P54" s="18"/>
    </row>
    <row r="55" spans="1:16">
      <c r="A55" s="70"/>
      <c r="B55" s="24"/>
      <c r="C55" s="41" t="s">
        <v>16</v>
      </c>
      <c r="D55" s="41" t="s">
        <v>78</v>
      </c>
      <c r="E55" s="121">
        <v>1</v>
      </c>
      <c r="F55" s="35">
        <v>1</v>
      </c>
      <c r="G55" s="48">
        <v>72.599999999999994</v>
      </c>
      <c r="H55" s="55">
        <f>E55*F55*G55</f>
        <v>72.599999999999994</v>
      </c>
      <c r="I55" s="117">
        <v>1222</v>
      </c>
      <c r="J55" s="89">
        <f>H55+I55</f>
        <v>1294.5999999999999</v>
      </c>
      <c r="K55" s="20"/>
      <c r="L55" s="20"/>
      <c r="M55" s="20"/>
      <c r="N55" s="18"/>
      <c r="O55" s="18"/>
      <c r="P55" s="18"/>
    </row>
    <row r="56" spans="1:16">
      <c r="A56" s="70"/>
      <c r="B56" s="24"/>
      <c r="C56" s="24"/>
      <c r="D56" s="24"/>
      <c r="E56" s="24"/>
      <c r="F56" s="35"/>
      <c r="G56" s="35"/>
      <c r="H56" s="35"/>
      <c r="I56" s="118"/>
      <c r="J56" s="25"/>
      <c r="K56" s="20"/>
      <c r="L56" s="20"/>
      <c r="M56" s="20"/>
      <c r="N56" s="18"/>
      <c r="O56" s="18"/>
      <c r="P56" s="18"/>
    </row>
    <row r="57" spans="1:16" ht="14.4">
      <c r="A57" s="86"/>
      <c r="B57" s="86"/>
      <c r="C57" s="87" t="s">
        <v>79</v>
      </c>
      <c r="D57" s="86"/>
      <c r="E57" s="86"/>
      <c r="F57" s="86"/>
      <c r="G57" s="86"/>
      <c r="H57" s="88">
        <f>H52+H55</f>
        <v>2502.6</v>
      </c>
      <c r="I57" s="88">
        <f t="shared" ref="I57:J57" si="15">I52+I55</f>
        <v>50000</v>
      </c>
      <c r="J57" s="88">
        <f t="shared" si="15"/>
        <v>52502.6</v>
      </c>
      <c r="K57" s="18"/>
      <c r="L57" s="18"/>
      <c r="M57" s="18"/>
      <c r="N57" s="18"/>
      <c r="O57" s="18"/>
      <c r="P57" s="18"/>
    </row>
    <row r="58" spans="1:16">
      <c r="A58" s="73"/>
      <c r="B58" s="4"/>
      <c r="C58" s="4"/>
      <c r="D58" s="4"/>
      <c r="E58" s="4"/>
      <c r="F58" s="5"/>
      <c r="G58" s="5"/>
      <c r="H58" s="5"/>
      <c r="I58" s="5"/>
      <c r="J58" s="5"/>
      <c r="K58" s="18"/>
      <c r="L58" s="18"/>
      <c r="M58" s="18"/>
      <c r="N58" s="18"/>
      <c r="O58" s="18"/>
      <c r="P58" s="18"/>
    </row>
    <row r="59" spans="1:16">
      <c r="A59" s="68"/>
      <c r="B59" s="4"/>
      <c r="C59" s="4"/>
      <c r="D59" s="4"/>
      <c r="E59" s="4"/>
      <c r="F59" s="6"/>
      <c r="G59" s="6"/>
      <c r="I59" s="6"/>
      <c r="J59" s="6"/>
      <c r="K59" s="18"/>
      <c r="L59" s="18"/>
      <c r="M59" s="18"/>
      <c r="N59" s="18"/>
      <c r="O59" s="18"/>
      <c r="P59" s="18"/>
    </row>
    <row r="60" spans="1:16">
      <c r="A60" s="74"/>
      <c r="B60" s="7"/>
      <c r="C60" s="4"/>
      <c r="D60" s="4"/>
      <c r="E60" s="4"/>
      <c r="F60" s="9"/>
      <c r="G60" s="9"/>
      <c r="H60" s="9"/>
      <c r="I60" s="9"/>
      <c r="J60" s="9"/>
      <c r="K60" s="18"/>
      <c r="L60" s="18"/>
      <c r="M60" s="18"/>
      <c r="N60" s="18"/>
      <c r="O60" s="18"/>
      <c r="P60" s="18"/>
    </row>
    <row r="61" spans="1:16">
      <c r="A61" s="74"/>
      <c r="B61" s="7"/>
      <c r="C61" s="8"/>
      <c r="D61" s="8"/>
      <c r="E61" s="8"/>
      <c r="F61" s="6"/>
      <c r="G61" s="6"/>
      <c r="H61" s="9"/>
      <c r="I61" s="9"/>
      <c r="J61" s="9"/>
      <c r="K61" s="18"/>
      <c r="L61" s="18"/>
      <c r="M61" s="18"/>
      <c r="N61" s="18"/>
      <c r="O61" s="18"/>
      <c r="P61" s="18"/>
    </row>
    <row r="62" spans="1:16">
      <c r="A62" s="74"/>
      <c r="B62" s="7"/>
      <c r="C62" s="8"/>
      <c r="D62" s="8"/>
      <c r="E62" s="8"/>
      <c r="F62" s="6"/>
      <c r="G62" s="6"/>
      <c r="H62" s="9"/>
      <c r="I62" s="9"/>
      <c r="J62" s="9"/>
      <c r="K62" s="18"/>
      <c r="L62" s="18"/>
      <c r="M62" s="18"/>
      <c r="N62" s="18"/>
      <c r="O62" s="18"/>
      <c r="P62" s="18"/>
    </row>
    <row r="63" spans="1:16">
      <c r="A63" s="75"/>
      <c r="B63" s="10"/>
      <c r="C63" s="8"/>
      <c r="D63" s="8"/>
      <c r="E63" s="8"/>
      <c r="F63" s="12"/>
      <c r="G63" s="12"/>
      <c r="H63" s="13"/>
      <c r="I63" s="14"/>
      <c r="J63" s="14"/>
    </row>
    <row r="64" spans="1:16">
      <c r="C64" s="11"/>
      <c r="D64" s="11"/>
      <c r="E64" s="11"/>
      <c r="F64" s="16"/>
      <c r="G64" s="16"/>
      <c r="H64" s="17"/>
    </row>
    <row r="65" spans="1:7">
      <c r="C65" s="15"/>
      <c r="D65" s="15"/>
      <c r="E65" s="15"/>
    </row>
    <row r="72" spans="1:7">
      <c r="C72" s="15"/>
      <c r="D72" s="15"/>
      <c r="E72" s="15"/>
    </row>
    <row r="73" spans="1:7">
      <c r="C73" s="15"/>
      <c r="D73" s="15"/>
      <c r="E73" s="15"/>
      <c r="F73" s="16"/>
      <c r="G73" s="16"/>
    </row>
    <row r="74" spans="1:7">
      <c r="C74" s="15"/>
      <c r="D74" s="15"/>
      <c r="E74" s="15"/>
    </row>
    <row r="75" spans="1:7">
      <c r="C75" s="15"/>
      <c r="D75" s="15"/>
      <c r="E75" s="15"/>
    </row>
    <row r="77" spans="1:7">
      <c r="A77" s="77"/>
    </row>
    <row r="78" spans="1:7">
      <c r="A78" s="77"/>
    </row>
    <row r="79" spans="1:7">
      <c r="A79" s="78"/>
    </row>
    <row r="80" spans="1:7">
      <c r="A80" s="78"/>
      <c r="F80" s="16"/>
      <c r="G80" s="16"/>
    </row>
    <row r="81" spans="1:7">
      <c r="A81" s="78"/>
      <c r="F81" s="16"/>
      <c r="G81" s="16"/>
    </row>
    <row r="82" spans="1:7">
      <c r="A82" s="78"/>
      <c r="F82" s="16"/>
      <c r="G82" s="16"/>
    </row>
    <row r="83" spans="1:7">
      <c r="F83" s="23"/>
      <c r="G83" s="23"/>
    </row>
    <row r="84" spans="1:7">
      <c r="F84" s="16"/>
      <c r="G84" s="16"/>
    </row>
    <row r="85" spans="1:7">
      <c r="A85" s="77"/>
      <c r="F85" s="16"/>
      <c r="G85" s="16"/>
    </row>
    <row r="86" spans="1:7">
      <c r="A86" s="77"/>
      <c r="F86" s="16"/>
      <c r="G86" s="16"/>
    </row>
    <row r="87" spans="1:7">
      <c r="A87" s="77"/>
      <c r="F87" s="16"/>
      <c r="G87" s="16"/>
    </row>
    <row r="88" spans="1:7">
      <c r="A88" s="78"/>
      <c r="F88" s="16"/>
      <c r="G88" s="16"/>
    </row>
    <row r="89" spans="1:7">
      <c r="A89" s="78"/>
      <c r="F89" s="16"/>
      <c r="G89" s="16"/>
    </row>
    <row r="90" spans="1:7">
      <c r="A90" s="78"/>
      <c r="F90" s="16"/>
      <c r="G90" s="16"/>
    </row>
    <row r="91" spans="1:7">
      <c r="A91" s="78"/>
      <c r="F91" s="16"/>
      <c r="G91" s="16"/>
    </row>
    <row r="92" spans="1:7">
      <c r="F92" s="16"/>
      <c r="G92" s="16"/>
    </row>
    <row r="93" spans="1:7">
      <c r="F93" s="16"/>
      <c r="G93" s="16"/>
    </row>
    <row r="94" spans="1:7">
      <c r="F94" s="16"/>
      <c r="G94" s="16"/>
    </row>
  </sheetData>
  <printOptions horizontalCentered="1"/>
  <pageMargins left="1" right="1" top="1" bottom="1" header="0.5" footer="0.5"/>
  <pageSetup scale="75" fitToWidth="0" fitToHeight="0" orientation="portrait" r:id="rId1"/>
  <headerFooter>
    <oddHeader>&amp;R&amp;10 
&amp;"Times New Roman,Italic"Organization Legal Name&amp;"Times New Roman,Regular"</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abSelected="1" topLeftCell="C10" workbookViewId="0">
      <selection activeCell="F10" sqref="F10"/>
    </sheetView>
  </sheetViews>
  <sheetFormatPr baseColWidth="10" defaultRowHeight="13.8"/>
  <cols>
    <col min="1" max="1" width="3.33203125" customWidth="1"/>
    <col min="2" max="2" width="29" customWidth="1"/>
    <col min="3" max="4" width="13.77734375" customWidth="1"/>
    <col min="5" max="5" width="12.77734375" customWidth="1"/>
    <col min="6" max="6" width="37.88671875" customWidth="1"/>
  </cols>
  <sheetData>
    <row r="1" spans="1:6">
      <c r="A1" s="119" t="s">
        <v>80</v>
      </c>
      <c r="B1" s="120"/>
      <c r="C1" s="120"/>
      <c r="D1" s="120"/>
      <c r="E1" s="120"/>
      <c r="F1" s="120"/>
    </row>
    <row r="2" spans="1:6">
      <c r="A2" s="91"/>
      <c r="B2" s="91"/>
      <c r="C2" s="91"/>
      <c r="D2" s="91"/>
      <c r="E2" s="91"/>
      <c r="F2" s="91"/>
    </row>
    <row r="3" spans="1:6" ht="41.4">
      <c r="A3" s="92"/>
      <c r="B3" s="94" t="s">
        <v>19</v>
      </c>
      <c r="C3" s="95" t="s">
        <v>22</v>
      </c>
      <c r="D3" s="95" t="s">
        <v>84</v>
      </c>
      <c r="E3" s="95" t="s">
        <v>83</v>
      </c>
      <c r="F3" s="94" t="s">
        <v>81</v>
      </c>
    </row>
    <row r="4" spans="1:6" ht="124.2">
      <c r="A4" s="93">
        <v>1</v>
      </c>
      <c r="B4" s="96" t="s">
        <v>82</v>
      </c>
      <c r="C4" s="122">
        <v>1200</v>
      </c>
      <c r="D4" s="123">
        <v>9600</v>
      </c>
      <c r="E4" s="122">
        <f>C4+D4</f>
        <v>10800</v>
      </c>
      <c r="F4" s="90" t="s">
        <v>108</v>
      </c>
    </row>
    <row r="5" spans="1:6" ht="300.60000000000002" customHeight="1">
      <c r="A5" s="93">
        <v>2</v>
      </c>
      <c r="B5" s="61" t="s">
        <v>90</v>
      </c>
      <c r="C5" s="122">
        <v>0</v>
      </c>
      <c r="D5" s="123">
        <v>23968</v>
      </c>
      <c r="E5" s="93">
        <f>C5+D5</f>
        <v>23968</v>
      </c>
      <c r="F5" s="43" t="s">
        <v>94</v>
      </c>
    </row>
    <row r="6" spans="1:6" ht="82.8">
      <c r="A6" s="93">
        <v>3</v>
      </c>
      <c r="B6" s="97" t="s">
        <v>85</v>
      </c>
      <c r="C6" s="93">
        <v>375</v>
      </c>
      <c r="D6" s="104">
        <v>1125</v>
      </c>
      <c r="E6" s="93">
        <v>1500</v>
      </c>
      <c r="F6" s="90" t="s">
        <v>109</v>
      </c>
    </row>
    <row r="7" spans="1:6" ht="181.2" customHeight="1">
      <c r="A7" s="93">
        <v>4</v>
      </c>
      <c r="B7" s="61" t="s">
        <v>86</v>
      </c>
      <c r="C7" s="122">
        <v>825</v>
      </c>
      <c r="D7" s="123">
        <v>2475</v>
      </c>
      <c r="E7" s="93">
        <f>C7+D7</f>
        <v>3300</v>
      </c>
      <c r="F7" s="90" t="s">
        <v>110</v>
      </c>
    </row>
    <row r="8" spans="1:6" ht="229.8" customHeight="1">
      <c r="A8" s="93">
        <v>5</v>
      </c>
      <c r="B8" s="61" t="s">
        <v>87</v>
      </c>
      <c r="C8" s="122">
        <f>'Detailed Budget'!H38</f>
        <v>30</v>
      </c>
      <c r="D8" s="123">
        <f>'Detailed Budget'!I38</f>
        <v>4610</v>
      </c>
      <c r="E8" s="93">
        <f>C8+D8</f>
        <v>4640</v>
      </c>
      <c r="F8" s="90" t="s">
        <v>111</v>
      </c>
    </row>
    <row r="9" spans="1:6" ht="193.2">
      <c r="A9" s="93">
        <v>6</v>
      </c>
      <c r="B9" s="61" t="s">
        <v>88</v>
      </c>
      <c r="C9" s="122">
        <f>'Detailed Budget'!H44</f>
        <v>0</v>
      </c>
      <c r="D9" s="123">
        <f>'Detailed Budget'!I44</f>
        <v>3600</v>
      </c>
      <c r="E9" s="93">
        <f t="shared" ref="E9:E11" si="0">C9+D9</f>
        <v>3600</v>
      </c>
      <c r="F9" s="43" t="s">
        <v>112</v>
      </c>
    </row>
    <row r="10" spans="1:6" ht="193.2">
      <c r="A10" s="93">
        <v>7</v>
      </c>
      <c r="B10" s="61" t="s">
        <v>89</v>
      </c>
      <c r="C10" s="122">
        <f>'Detailed Budget'!H44</f>
        <v>0</v>
      </c>
      <c r="D10" s="123">
        <f>'Detailed Budget'!I51</f>
        <v>3400</v>
      </c>
      <c r="E10" s="93">
        <f t="shared" si="0"/>
        <v>3400</v>
      </c>
      <c r="F10" s="43" t="s">
        <v>114</v>
      </c>
    </row>
    <row r="11" spans="1:6" ht="82.8">
      <c r="A11" s="93">
        <v>8</v>
      </c>
      <c r="B11" s="61" t="s">
        <v>16</v>
      </c>
      <c r="C11" s="93">
        <f>'Detailed Budget'!H55</f>
        <v>72.599999999999994</v>
      </c>
      <c r="D11" s="104">
        <f>'Detailed Budget'!I55</f>
        <v>1222</v>
      </c>
      <c r="E11" s="93">
        <f t="shared" si="0"/>
        <v>1294.5999999999999</v>
      </c>
      <c r="F11" s="43" t="s">
        <v>113</v>
      </c>
    </row>
    <row r="12" spans="1:6">
      <c r="A12" s="93"/>
      <c r="B12" s="61"/>
      <c r="C12" s="93"/>
      <c r="D12" s="104"/>
      <c r="E12" s="93"/>
      <c r="F12" s="32"/>
    </row>
    <row r="13" spans="1:6" ht="14.4">
      <c r="A13" s="98"/>
      <c r="B13" s="98" t="s">
        <v>91</v>
      </c>
      <c r="C13" s="99">
        <f>SUM(C4:C11)</f>
        <v>2502.6</v>
      </c>
      <c r="D13" s="99">
        <f>SUM(D4:D11)</f>
        <v>50000</v>
      </c>
      <c r="E13" s="99">
        <f>SUM(E4:E11)</f>
        <v>52502.6</v>
      </c>
      <c r="F13" s="100"/>
    </row>
  </sheetData>
  <mergeCells count="1">
    <mergeCell ref="A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6D4FD639A55F4EA8829CAF053671EC" ma:contentTypeVersion="1" ma:contentTypeDescription="Create a new document." ma:contentTypeScope="" ma:versionID="985a801ca47c07ef158d4c0986c41f82">
  <xsd:schema xmlns:xsd="http://www.w3.org/2001/XMLSchema" xmlns:xs="http://www.w3.org/2001/XMLSchema" xmlns:p="http://schemas.microsoft.com/office/2006/metadata/properties" xmlns:ns2="71cc0685-9cc9-4042-826d-f4f9757734db" targetNamespace="http://schemas.microsoft.com/office/2006/metadata/properties" ma:root="true" ma:fieldsID="5f02bc5da2ca13c925cb1fddf543808e" ns2:_="">
    <xsd:import namespace="71cc0685-9cc9-4042-826d-f4f9757734d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c0685-9cc9-4042-826d-f4f9757734d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1BF0A2B-6755-49E5-BEB4-32E5A4F4707C}">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71cc0685-9cc9-4042-826d-f4f9757734db"/>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F64B0711-8039-404D-A1A3-9D61D9B8BB7A}">
  <ds:schemaRefs/>
</ds:datastoreItem>
</file>

<file path=customXml/itemProps3.xml><?xml version="1.0" encoding="utf-8"?>
<ds:datastoreItem xmlns:ds="http://schemas.openxmlformats.org/officeDocument/2006/customXml" ds:itemID="{42845297-50E2-4D1F-B5C0-DF5D8A095357}">
  <ds:schemaRefs/>
</ds:datastoreItem>
</file>

<file path=customXml/itemProps4.xml><?xml version="1.0" encoding="utf-8"?>
<ds:datastoreItem xmlns:ds="http://schemas.openxmlformats.org/officeDocument/2006/customXml" ds:itemID="{C786AE91-7433-4749-8CE5-C2837D6B9E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Detailed Budget</vt:lpstr>
      <vt:lpstr>Budget Narrative</vt:lpstr>
      <vt:lpstr>'Detailed Budget'!Zone_d_impression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SAFARI</cp:lastModifiedBy>
  <cp:lastPrinted>2026-06-03T09:45:07Z</cp:lastPrinted>
  <dcterms:created xsi:type="dcterms:W3CDTF">2003-11-17T20:19:00Z</dcterms:created>
  <dcterms:modified xsi:type="dcterms:W3CDTF">2026-06-03T19:27:12Z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 Type">
    <vt:lpwstr>Budget</vt:lpwstr>
  </property>
  <property fmtid="{D5CDD505-2E9C-101B-9397-08002B2CF9AE}" pid="3" name="ContentTypeId">
    <vt:lpwstr>0x010100826D4FD639A55F4EA8829CAF053671EC</vt:lpwstr>
  </property>
  <property fmtid="{D5CDD505-2E9C-101B-9397-08002B2CF9AE}" pid="4" name="ICV">
    <vt:lpwstr>152BA409A96B4D9D8141C3F33E448115_13</vt:lpwstr>
  </property>
  <property fmtid="{D5CDD505-2E9C-101B-9397-08002B2CF9AE}" pid="5" name="KSOProductBuildVer">
    <vt:lpwstr>1036-12.2.0.23196</vt:lpwstr>
  </property>
</Properties>
</file>