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Volumes/KINGSTON/"/>
    </mc:Choice>
  </mc:AlternateContent>
  <bookViews>
    <workbookView xWindow="1060" yWindow="2780" windowWidth="29760" windowHeight="18300" firstSheet="6" activeTab="6"/>
  </bookViews>
  <sheets>
    <sheet name="Sheet1" sheetId="24" r:id="rId1"/>
    <sheet name="Bonke &amp; Chano Dorga Tot" sheetId="26" r:id="rId2"/>
    <sheet name="Bonke Total" sheetId="23" r:id="rId3"/>
    <sheet name="Chano Dorga" sheetId="25" r:id="rId4"/>
    <sheet name="Alegude &amp; Durbe" sheetId="20" r:id="rId5"/>
    <sheet name="Kecha Senga" sheetId="18" r:id="rId6"/>
    <sheet name="Mele Gagula " sheetId="22" r:id="rId7"/>
    <sheet name="Sheet2" sheetId="27" r:id="rId8"/>
  </sheets>
  <definedNames>
    <definedName name="_xlnm.Print_Area" localSheetId="6">'Mele Gagula '!$B$1:$H$92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22" l="1"/>
  <c r="F28" i="22"/>
  <c r="F39" i="22"/>
  <c r="G39" i="22"/>
  <c r="H39" i="22"/>
  <c r="F35" i="22"/>
  <c r="G35" i="22"/>
  <c r="H35" i="22"/>
  <c r="F36" i="22"/>
  <c r="G36" i="22"/>
  <c r="H36" i="22"/>
  <c r="F37" i="22"/>
  <c r="G37" i="22"/>
  <c r="H37" i="22"/>
  <c r="G38" i="22"/>
  <c r="H38" i="22"/>
  <c r="G40" i="22"/>
  <c r="H40" i="22"/>
  <c r="G41" i="22"/>
  <c r="H41" i="22"/>
  <c r="H42" i="22"/>
  <c r="H55" i="22"/>
  <c r="H51" i="22"/>
  <c r="H52" i="22"/>
  <c r="H53" i="22"/>
  <c r="H54" i="22"/>
  <c r="H56" i="22"/>
  <c r="G44" i="22"/>
  <c r="H44" i="22"/>
  <c r="H45" i="22"/>
  <c r="H46" i="22"/>
  <c r="G47" i="22"/>
  <c r="H47" i="22"/>
  <c r="H48" i="22"/>
  <c r="H49" i="22"/>
  <c r="G31" i="22"/>
  <c r="H31" i="22"/>
  <c r="G32" i="22"/>
  <c r="H32" i="22"/>
  <c r="H33" i="22"/>
  <c r="G8" i="22"/>
  <c r="H8" i="22"/>
  <c r="G9" i="22"/>
  <c r="H9" i="22"/>
  <c r="G10" i="22"/>
  <c r="H10" i="22"/>
  <c r="G11" i="22"/>
  <c r="H11" i="22"/>
  <c r="E12" i="22"/>
  <c r="G12" i="22"/>
  <c r="H12" i="22"/>
  <c r="G13" i="22"/>
  <c r="H13" i="22"/>
  <c r="G14" i="22"/>
  <c r="H14" i="22"/>
  <c r="G15" i="22"/>
  <c r="H15" i="22"/>
  <c r="G16" i="22"/>
  <c r="H16" i="22"/>
  <c r="F17" i="22"/>
  <c r="G17" i="22"/>
  <c r="H17" i="22"/>
  <c r="G18" i="22"/>
  <c r="H18" i="22"/>
  <c r="G19" i="22"/>
  <c r="H19" i="22"/>
  <c r="G20" i="22"/>
  <c r="H20" i="22"/>
  <c r="G21" i="22"/>
  <c r="H21" i="22"/>
  <c r="G22" i="22"/>
  <c r="H22" i="22"/>
  <c r="G23" i="22"/>
  <c r="H23" i="22"/>
  <c r="G24" i="22"/>
  <c r="H24" i="22"/>
  <c r="G25" i="22"/>
  <c r="H25" i="22"/>
  <c r="H26" i="22"/>
  <c r="G27" i="22"/>
  <c r="H27" i="22"/>
  <c r="G28" i="22"/>
  <c r="H28" i="22"/>
  <c r="H29" i="22"/>
  <c r="H57" i="22"/>
  <c r="H78" i="22"/>
  <c r="G79" i="22"/>
  <c r="H79" i="22"/>
  <c r="G80" i="22"/>
  <c r="H80" i="22"/>
  <c r="G81" i="22"/>
  <c r="H81" i="22"/>
  <c r="G82" i="22"/>
  <c r="H82" i="22"/>
  <c r="H83" i="22"/>
  <c r="H84" i="22"/>
  <c r="G85" i="22"/>
  <c r="H85" i="22"/>
  <c r="H86" i="22"/>
  <c r="H87" i="22"/>
  <c r="H88" i="22"/>
  <c r="G74" i="22"/>
  <c r="H74" i="22"/>
  <c r="G75" i="22"/>
  <c r="H75" i="22"/>
  <c r="H76" i="22"/>
  <c r="G67" i="22"/>
  <c r="H67" i="22"/>
  <c r="G68" i="22"/>
  <c r="H68" i="22"/>
  <c r="G69" i="22"/>
  <c r="H69" i="22"/>
  <c r="G70" i="22"/>
  <c r="H70" i="22"/>
  <c r="H71" i="22"/>
  <c r="F60" i="22"/>
  <c r="G60" i="22"/>
  <c r="H60" i="22"/>
  <c r="F61" i="22"/>
  <c r="G61" i="22"/>
  <c r="H61" i="22"/>
  <c r="F62" i="22"/>
  <c r="G62" i="22"/>
  <c r="H62" i="22"/>
  <c r="G63" i="22"/>
  <c r="H63" i="22"/>
  <c r="G64" i="22"/>
  <c r="H64" i="22"/>
  <c r="H65" i="22"/>
  <c r="H72" i="22"/>
  <c r="H89" i="22"/>
  <c r="H90" i="22"/>
  <c r="I88" i="22"/>
  <c r="I76" i="22"/>
  <c r="I72" i="22"/>
  <c r="I71" i="22"/>
  <c r="I65" i="22"/>
  <c r="I56" i="22"/>
  <c r="I49" i="22"/>
  <c r="I42" i="22"/>
  <c r="I33" i="22"/>
  <c r="I29" i="22"/>
  <c r="H95" i="22"/>
  <c r="I55" i="22"/>
  <c r="G88" i="22"/>
  <c r="G76" i="22"/>
  <c r="G71" i="22"/>
  <c r="G65" i="22"/>
  <c r="G72" i="22"/>
  <c r="G89" i="22"/>
  <c r="G56" i="22"/>
  <c r="G49" i="22"/>
  <c r="G42" i="22"/>
  <c r="G33" i="22"/>
  <c r="G29" i="22"/>
  <c r="G57" i="22"/>
  <c r="G90" i="22"/>
  <c r="H91" i="22"/>
  <c r="F34" i="26"/>
  <c r="F33" i="26"/>
  <c r="E29" i="26"/>
  <c r="G29" i="26"/>
  <c r="E27" i="26"/>
  <c r="G27" i="26"/>
  <c r="E26" i="26"/>
  <c r="G26" i="26"/>
  <c r="E25" i="26"/>
  <c r="G25" i="26"/>
  <c r="E24" i="26"/>
  <c r="G24" i="26"/>
  <c r="E23" i="26"/>
  <c r="G23" i="26"/>
  <c r="E22" i="26"/>
  <c r="G22" i="26"/>
  <c r="E21" i="26"/>
  <c r="G21" i="26"/>
  <c r="E20" i="26"/>
  <c r="G20" i="26"/>
  <c r="E18" i="26"/>
  <c r="G18" i="26"/>
  <c r="E17" i="26"/>
  <c r="G17" i="26"/>
  <c r="E9" i="26"/>
  <c r="G9" i="26"/>
  <c r="E10" i="26"/>
  <c r="G10" i="26"/>
  <c r="E11" i="26"/>
  <c r="G11" i="26"/>
  <c r="E12" i="26"/>
  <c r="G12" i="26"/>
  <c r="E13" i="26"/>
  <c r="G13" i="26"/>
  <c r="E15" i="26"/>
  <c r="G15" i="26"/>
  <c r="E16" i="26"/>
  <c r="G16" i="26"/>
  <c r="E8" i="26"/>
  <c r="G8" i="26"/>
  <c r="G84" i="18"/>
  <c r="G84" i="20"/>
  <c r="G90" i="23"/>
  <c r="G90" i="26"/>
  <c r="F19" i="26"/>
  <c r="F89" i="26"/>
  <c r="F30" i="26"/>
  <c r="F57" i="26"/>
  <c r="F56" i="26"/>
  <c r="F55" i="26"/>
  <c r="F54" i="26"/>
  <c r="F78" i="26"/>
  <c r="F77" i="26"/>
  <c r="F76" i="26"/>
  <c r="F86" i="26"/>
  <c r="F85" i="26"/>
  <c r="E87" i="26"/>
  <c r="E83" i="26"/>
  <c r="E82" i="26"/>
  <c r="E81" i="26"/>
  <c r="E72" i="26"/>
  <c r="E71" i="26"/>
  <c r="E70" i="26"/>
  <c r="E69" i="26"/>
  <c r="E66" i="26"/>
  <c r="E65" i="26"/>
  <c r="E64" i="26"/>
  <c r="E63" i="26"/>
  <c r="E46" i="26"/>
  <c r="E43" i="26"/>
  <c r="E42" i="26"/>
  <c r="E41" i="26"/>
  <c r="E40" i="26"/>
  <c r="E39" i="26"/>
  <c r="E38" i="26"/>
  <c r="E37" i="26"/>
  <c r="G89" i="26"/>
  <c r="G57" i="26"/>
  <c r="G56" i="26"/>
  <c r="G55" i="26"/>
  <c r="G54" i="26"/>
  <c r="G50" i="26"/>
  <c r="G48" i="26"/>
  <c r="G47" i="26"/>
  <c r="E88" i="26"/>
  <c r="F80" i="26"/>
  <c r="E80" i="26"/>
  <c r="F44" i="26"/>
  <c r="G88" i="25"/>
  <c r="G88" i="26"/>
  <c r="G87" i="25"/>
  <c r="G86" i="25"/>
  <c r="G86" i="26"/>
  <c r="G85" i="25"/>
  <c r="G85" i="26"/>
  <c r="G84" i="25"/>
  <c r="G83" i="25"/>
  <c r="G82" i="25"/>
  <c r="G81" i="25"/>
  <c r="G77" i="25"/>
  <c r="G76" i="25"/>
  <c r="F73" i="25"/>
  <c r="G72" i="25"/>
  <c r="G71" i="25"/>
  <c r="G70" i="25"/>
  <c r="G69" i="25"/>
  <c r="F67" i="25"/>
  <c r="F74" i="25"/>
  <c r="G66" i="25"/>
  <c r="G65" i="25"/>
  <c r="G64" i="25"/>
  <c r="G63" i="25"/>
  <c r="G59" i="25"/>
  <c r="G49" i="25"/>
  <c r="G46" i="25"/>
  <c r="G43" i="25"/>
  <c r="G42" i="25"/>
  <c r="G41" i="25"/>
  <c r="G40" i="25"/>
  <c r="G39" i="25"/>
  <c r="G38" i="25"/>
  <c r="G37" i="25"/>
  <c r="G34" i="25"/>
  <c r="G33" i="25"/>
  <c r="G35" i="25"/>
  <c r="G30" i="25"/>
  <c r="G29" i="25"/>
  <c r="G27" i="25"/>
  <c r="G26" i="25"/>
  <c r="G25" i="25"/>
  <c r="G24" i="25"/>
  <c r="G23" i="25"/>
  <c r="G22" i="25"/>
  <c r="G21" i="25"/>
  <c r="G20" i="25"/>
  <c r="G18" i="25"/>
  <c r="G17" i="25"/>
  <c r="G16" i="25"/>
  <c r="G15" i="25"/>
  <c r="G14" i="25"/>
  <c r="G13" i="25"/>
  <c r="G12" i="25"/>
  <c r="G11" i="25"/>
  <c r="G10" i="25"/>
  <c r="G9" i="25"/>
  <c r="G8" i="25"/>
  <c r="I4" i="25"/>
  <c r="I3" i="25"/>
  <c r="I2" i="25"/>
  <c r="G78" i="25"/>
  <c r="G51" i="25"/>
  <c r="G67" i="25"/>
  <c r="G91" i="25"/>
  <c r="F19" i="25"/>
  <c r="G19" i="25"/>
  <c r="G31" i="25"/>
  <c r="F35" i="26"/>
  <c r="G73" i="25"/>
  <c r="G44" i="25"/>
  <c r="G74" i="25"/>
  <c r="G92" i="25"/>
  <c r="G60" i="25"/>
  <c r="G93" i="25"/>
  <c r="I92" i="26"/>
  <c r="D13" i="24"/>
  <c r="C13" i="24"/>
  <c r="C14" i="24"/>
  <c r="B13" i="24"/>
  <c r="C15" i="24"/>
  <c r="F84" i="23"/>
  <c r="F44" i="23"/>
  <c r="G88" i="23"/>
  <c r="G86" i="23"/>
  <c r="G85" i="23"/>
  <c r="G89" i="23"/>
  <c r="F89" i="23"/>
  <c r="F80" i="23"/>
  <c r="F58" i="23"/>
  <c r="G57" i="23"/>
  <c r="F57" i="23"/>
  <c r="G56" i="23"/>
  <c r="F56" i="23"/>
  <c r="G55" i="23"/>
  <c r="F55" i="23"/>
  <c r="G54" i="23"/>
  <c r="F54" i="23"/>
  <c r="G50" i="23"/>
  <c r="G48" i="23"/>
  <c r="G47" i="23"/>
  <c r="E43" i="23"/>
  <c r="C16" i="24"/>
  <c r="C17" i="24"/>
  <c r="G94" i="25"/>
  <c r="K92" i="26"/>
  <c r="F34" i="23"/>
  <c r="F33" i="23"/>
  <c r="F77" i="23"/>
  <c r="F76" i="23"/>
  <c r="E88" i="23"/>
  <c r="E87" i="23"/>
  <c r="E83" i="23"/>
  <c r="E82" i="23"/>
  <c r="E81" i="23"/>
  <c r="E80" i="23"/>
  <c r="E72" i="23"/>
  <c r="E71" i="23"/>
  <c r="E70" i="23"/>
  <c r="E69" i="23"/>
  <c r="E66" i="23"/>
  <c r="E65" i="23"/>
  <c r="E64" i="23"/>
  <c r="E63" i="23"/>
  <c r="E49" i="23"/>
  <c r="E46" i="23"/>
  <c r="E42" i="23"/>
  <c r="E41" i="23"/>
  <c r="E40" i="23"/>
  <c r="E39" i="23"/>
  <c r="E38" i="23"/>
  <c r="E37" i="23"/>
  <c r="E9" i="23"/>
  <c r="E10" i="23"/>
  <c r="E11" i="23"/>
  <c r="E12" i="23"/>
  <c r="E13" i="23"/>
  <c r="E15" i="23"/>
  <c r="E16" i="23"/>
  <c r="E17" i="23"/>
  <c r="E18" i="23"/>
  <c r="E20" i="23"/>
  <c r="E21" i="23"/>
  <c r="E22" i="23"/>
  <c r="E23" i="23"/>
  <c r="E24" i="23"/>
  <c r="E25" i="23"/>
  <c r="E26" i="23"/>
  <c r="E27" i="23"/>
  <c r="E29" i="23"/>
  <c r="E8" i="23"/>
  <c r="O74" i="26"/>
  <c r="F35" i="23"/>
  <c r="G58" i="20"/>
  <c r="G58" i="18"/>
  <c r="G58" i="26"/>
  <c r="G59" i="26"/>
  <c r="G58" i="23"/>
  <c r="G59" i="23"/>
  <c r="F71" i="22"/>
  <c r="F65" i="22"/>
  <c r="G84" i="26"/>
  <c r="G84" i="23"/>
  <c r="G29" i="20"/>
  <c r="G27" i="20"/>
  <c r="G26" i="20"/>
  <c r="G25" i="20"/>
  <c r="G24" i="20"/>
  <c r="G23" i="20"/>
  <c r="G22" i="20"/>
  <c r="G21" i="20"/>
  <c r="G20" i="20"/>
  <c r="G18" i="20"/>
  <c r="G17" i="20"/>
  <c r="G16" i="20"/>
  <c r="G15" i="20"/>
  <c r="G14" i="20"/>
  <c r="G13" i="20"/>
  <c r="G12" i="20"/>
  <c r="G11" i="20"/>
  <c r="G10" i="20"/>
  <c r="G9" i="20"/>
  <c r="G8" i="20"/>
  <c r="I4" i="20"/>
  <c r="I3" i="20"/>
  <c r="I2" i="20"/>
  <c r="G87" i="20"/>
  <c r="G83" i="20"/>
  <c r="G82" i="20"/>
  <c r="G81" i="20"/>
  <c r="G80" i="20"/>
  <c r="G77" i="20"/>
  <c r="G76" i="20"/>
  <c r="F73" i="20"/>
  <c r="G72" i="20"/>
  <c r="G71" i="20"/>
  <c r="G70" i="20"/>
  <c r="G69" i="20"/>
  <c r="G73" i="20"/>
  <c r="F67" i="20"/>
  <c r="G66" i="20"/>
  <c r="G65" i="20"/>
  <c r="G64" i="20"/>
  <c r="G63" i="20"/>
  <c r="G59" i="20"/>
  <c r="G49" i="20"/>
  <c r="G46" i="20"/>
  <c r="G51" i="20"/>
  <c r="G43" i="20"/>
  <c r="G42" i="20"/>
  <c r="G41" i="20"/>
  <c r="G40" i="20"/>
  <c r="G39" i="20"/>
  <c r="G38" i="20"/>
  <c r="G37" i="20"/>
  <c r="G34" i="20"/>
  <c r="G33" i="20"/>
  <c r="G35" i="20"/>
  <c r="I4" i="18"/>
  <c r="I3" i="18"/>
  <c r="I2" i="18"/>
  <c r="G29" i="18"/>
  <c r="G27" i="18"/>
  <c r="G26" i="18"/>
  <c r="G25" i="18"/>
  <c r="G24" i="18"/>
  <c r="G23" i="18"/>
  <c r="G22" i="18"/>
  <c r="G21" i="18"/>
  <c r="G20" i="18"/>
  <c r="G18" i="18"/>
  <c r="G17" i="18"/>
  <c r="G16" i="18"/>
  <c r="G15" i="18"/>
  <c r="G14" i="18"/>
  <c r="G13" i="18"/>
  <c r="G12" i="18"/>
  <c r="G11" i="18"/>
  <c r="G10" i="18"/>
  <c r="G9" i="18"/>
  <c r="G8" i="18"/>
  <c r="G87" i="18"/>
  <c r="G83" i="18"/>
  <c r="G82" i="18"/>
  <c r="G81" i="18"/>
  <c r="G80" i="18"/>
  <c r="G77" i="18"/>
  <c r="G76" i="18"/>
  <c r="F73" i="18"/>
  <c r="F67" i="18"/>
  <c r="F74" i="18"/>
  <c r="G72" i="18"/>
  <c r="G71" i="18"/>
  <c r="G70" i="18"/>
  <c r="G69" i="18"/>
  <c r="G66" i="18"/>
  <c r="G65" i="18"/>
  <c r="G64" i="18"/>
  <c r="G63" i="18"/>
  <c r="G59" i="18"/>
  <c r="G49" i="18"/>
  <c r="G46" i="18"/>
  <c r="G43" i="18"/>
  <c r="G42" i="18"/>
  <c r="G41" i="18"/>
  <c r="G40" i="18"/>
  <c r="G39" i="18"/>
  <c r="G38" i="18"/>
  <c r="G37" i="18"/>
  <c r="G34" i="18"/>
  <c r="G33" i="18"/>
  <c r="G35" i="18"/>
  <c r="F74" i="20"/>
  <c r="G78" i="20"/>
  <c r="G51" i="18"/>
  <c r="G91" i="18"/>
  <c r="F19" i="18"/>
  <c r="G91" i="20"/>
  <c r="F19" i="20"/>
  <c r="G19" i="20"/>
  <c r="G31" i="20"/>
  <c r="G67" i="20"/>
  <c r="G74" i="20"/>
  <c r="G67" i="18"/>
  <c r="G19" i="18"/>
  <c r="G44" i="20"/>
  <c r="G78" i="18"/>
  <c r="G73" i="18"/>
  <c r="G74" i="18"/>
  <c r="G44" i="18"/>
  <c r="G31" i="18"/>
  <c r="I85" i="26"/>
  <c r="K75" i="26"/>
  <c r="O86" i="26"/>
  <c r="G92" i="20"/>
  <c r="G60" i="20"/>
  <c r="G92" i="18"/>
  <c r="G60" i="18"/>
  <c r="K89" i="23"/>
  <c r="G93" i="20"/>
  <c r="I80" i="26"/>
  <c r="I83" i="26"/>
  <c r="K84" i="26"/>
  <c r="O85" i="26"/>
  <c r="G93" i="18"/>
  <c r="I81" i="26"/>
  <c r="K79" i="26"/>
  <c r="I84" i="26"/>
  <c r="K80" i="26"/>
  <c r="O79" i="26"/>
  <c r="I82" i="26"/>
  <c r="K91" i="26"/>
  <c r="O92" i="26"/>
  <c r="G80" i="26"/>
  <c r="G80" i="23"/>
  <c r="O76" i="26"/>
  <c r="K89" i="26"/>
  <c r="G94" i="18"/>
  <c r="K82" i="23"/>
  <c r="G94" i="20"/>
  <c r="K95" i="23"/>
  <c r="I83" i="23"/>
  <c r="K94" i="23"/>
  <c r="K83" i="23"/>
  <c r="K87" i="23"/>
  <c r="I88" i="23"/>
  <c r="O75" i="26"/>
  <c r="K93" i="26"/>
  <c r="I84" i="23"/>
  <c r="I85" i="23"/>
  <c r="I87" i="23"/>
  <c r="I86" i="23"/>
  <c r="O77" i="26"/>
  <c r="L91" i="26"/>
  <c r="M91" i="26"/>
  <c r="L92" i="26"/>
  <c r="M92" i="26"/>
  <c r="L89" i="26"/>
  <c r="M89" i="26"/>
  <c r="I88" i="26"/>
  <c r="G49" i="26"/>
  <c r="G49" i="23"/>
  <c r="G33" i="26"/>
  <c r="G33" i="23"/>
  <c r="G77" i="26"/>
  <c r="G77" i="23"/>
  <c r="G76" i="23"/>
  <c r="G76" i="26"/>
  <c r="G34" i="26"/>
  <c r="G34" i="23"/>
  <c r="G28" i="26"/>
  <c r="G28" i="23"/>
  <c r="M93" i="26"/>
  <c r="K86" i="26"/>
  <c r="P74" i="26"/>
  <c r="Q74" i="26"/>
  <c r="P76" i="26"/>
  <c r="Q76" i="26"/>
  <c r="P75" i="26"/>
  <c r="Q75" i="26"/>
  <c r="K84" i="23"/>
  <c r="G41" i="26"/>
  <c r="G41" i="23"/>
  <c r="G87" i="26"/>
  <c r="G87" i="23"/>
  <c r="G43" i="23"/>
  <c r="G43" i="26"/>
  <c r="G46" i="23"/>
  <c r="G46" i="26"/>
  <c r="G83" i="26"/>
  <c r="G83" i="23"/>
  <c r="G82" i="26"/>
  <c r="G82" i="23"/>
  <c r="G81" i="26"/>
  <c r="G81" i="23"/>
  <c r="G72" i="26"/>
  <c r="G72" i="23"/>
  <c r="G71" i="26"/>
  <c r="G71" i="23"/>
  <c r="G70" i="26"/>
  <c r="G70" i="23"/>
  <c r="G69" i="26"/>
  <c r="G69" i="23"/>
  <c r="G66" i="26"/>
  <c r="G66" i="23"/>
  <c r="G65" i="26"/>
  <c r="G65" i="23"/>
  <c r="G64" i="26"/>
  <c r="G64" i="23"/>
  <c r="G63" i="26"/>
  <c r="G63" i="23"/>
  <c r="G42" i="26"/>
  <c r="G42" i="23"/>
  <c r="G40" i="26"/>
  <c r="G40" i="23"/>
  <c r="G39" i="26"/>
  <c r="G39" i="23"/>
  <c r="G38" i="26"/>
  <c r="G38" i="23"/>
  <c r="G37" i="26"/>
  <c r="G37" i="23"/>
  <c r="G51" i="26"/>
  <c r="G78" i="26"/>
  <c r="G35" i="26"/>
  <c r="G78" i="23"/>
  <c r="G51" i="23"/>
  <c r="G35" i="23"/>
  <c r="G91" i="23"/>
  <c r="O80" i="26"/>
  <c r="G91" i="26"/>
  <c r="I92" i="23"/>
  <c r="P80" i="23"/>
  <c r="K85" i="23"/>
  <c r="G73" i="26"/>
  <c r="G73" i="23"/>
  <c r="G67" i="26"/>
  <c r="G67" i="23"/>
  <c r="G44" i="23"/>
  <c r="G44" i="26"/>
  <c r="G74" i="26"/>
  <c r="G92" i="26"/>
  <c r="G92" i="23"/>
  <c r="I89" i="26"/>
  <c r="K76" i="26"/>
  <c r="O90" i="26"/>
  <c r="I86" i="26"/>
  <c r="K85" i="26"/>
  <c r="I91" i="26"/>
  <c r="K81" i="26"/>
  <c r="K93" i="23"/>
  <c r="K88" i="23"/>
  <c r="K91" i="23"/>
  <c r="K77" i="23"/>
  <c r="G29" i="23"/>
  <c r="G14" i="23"/>
  <c r="E14" i="26"/>
  <c r="G14" i="26"/>
  <c r="E14" i="23"/>
  <c r="G30" i="23"/>
  <c r="G30" i="26"/>
  <c r="G13" i="23"/>
  <c r="G17" i="23"/>
  <c r="G22" i="23"/>
  <c r="G26" i="23"/>
  <c r="G9" i="23"/>
  <c r="G12" i="23"/>
  <c r="G21" i="23"/>
  <c r="G25" i="23"/>
  <c r="G11" i="23"/>
  <c r="G24" i="23"/>
  <c r="G8" i="23"/>
  <c r="G16" i="23"/>
  <c r="G15" i="23"/>
  <c r="G20" i="23"/>
  <c r="G10" i="23"/>
  <c r="G18" i="23"/>
  <c r="G23" i="23"/>
  <c r="G27" i="23"/>
  <c r="O89" i="26"/>
  <c r="K87" i="26"/>
  <c r="O84" i="26"/>
  <c r="K82" i="26"/>
  <c r="I93" i="23"/>
  <c r="K96" i="23"/>
  <c r="I89" i="23"/>
  <c r="L87" i="23"/>
  <c r="L89" i="23"/>
  <c r="L88" i="23"/>
  <c r="I94" i="23"/>
  <c r="F19" i="23"/>
  <c r="G19" i="23"/>
  <c r="G31" i="23"/>
  <c r="G60" i="23"/>
  <c r="G93" i="23"/>
  <c r="G19" i="26"/>
  <c r="G31" i="26"/>
  <c r="O93" i="26"/>
  <c r="L86" i="26"/>
  <c r="M86" i="26"/>
  <c r="L84" i="26"/>
  <c r="M84" i="26"/>
  <c r="L85" i="26"/>
  <c r="M85" i="26"/>
  <c r="O87" i="26"/>
  <c r="L80" i="26"/>
  <c r="M80" i="26"/>
  <c r="L79" i="26"/>
  <c r="M79" i="26"/>
  <c r="L81" i="26"/>
  <c r="M81" i="26"/>
  <c r="L95" i="23"/>
  <c r="L94" i="23"/>
  <c r="L93" i="23"/>
  <c r="G60" i="26"/>
  <c r="G93" i="26"/>
  <c r="G95" i="23"/>
  <c r="G94" i="23"/>
  <c r="I2" i="23"/>
  <c r="K78" i="23"/>
  <c r="P79" i="23"/>
  <c r="I87" i="26"/>
  <c r="I93" i="26"/>
  <c r="I94" i="26"/>
  <c r="P92" i="26"/>
  <c r="Q92" i="26"/>
  <c r="P90" i="26"/>
  <c r="Q90" i="26"/>
  <c r="P89" i="26"/>
  <c r="Q89" i="26"/>
  <c r="M87" i="26"/>
  <c r="P85" i="26"/>
  <c r="Q85" i="26"/>
  <c r="P86" i="26"/>
  <c r="Q86" i="26"/>
  <c r="P84" i="26"/>
  <c r="Q84" i="26"/>
  <c r="M82" i="26"/>
  <c r="M96" i="23"/>
  <c r="K79" i="23"/>
  <c r="L77" i="23"/>
  <c r="M77" i="23"/>
  <c r="I91" i="23"/>
  <c r="I96" i="23"/>
  <c r="I97" i="23"/>
  <c r="I2" i="26"/>
  <c r="I4" i="26"/>
  <c r="G94" i="26"/>
  <c r="K74" i="26"/>
  <c r="O81" i="26"/>
  <c r="L83" i="23"/>
  <c r="M83" i="23"/>
  <c r="L82" i="23"/>
  <c r="M82" i="23"/>
  <c r="L84" i="23"/>
  <c r="M84" i="23"/>
  <c r="M87" i="23"/>
  <c r="M89" i="23"/>
  <c r="K97" i="23"/>
  <c r="L78" i="23"/>
  <c r="M78" i="23"/>
  <c r="K77" i="26"/>
  <c r="L76" i="26"/>
  <c r="M76" i="26"/>
  <c r="O82" i="26"/>
  <c r="O94" i="26"/>
  <c r="M91" i="23"/>
  <c r="M79" i="23"/>
  <c r="M85" i="23"/>
  <c r="L74" i="26"/>
  <c r="M74" i="26"/>
  <c r="L75" i="26"/>
  <c r="M75" i="26"/>
  <c r="P80" i="26"/>
  <c r="Q80" i="26"/>
  <c r="P79" i="26"/>
  <c r="Q79" i="26"/>
  <c r="P81" i="26"/>
  <c r="Q81" i="26"/>
  <c r="M77" i="26"/>
</calcChain>
</file>

<file path=xl/sharedStrings.xml><?xml version="1.0" encoding="utf-8"?>
<sst xmlns="http://schemas.openxmlformats.org/spreadsheetml/2006/main" count="1577" uniqueCount="276">
  <si>
    <t xml:space="preserve">No </t>
  </si>
  <si>
    <t>Unit</t>
  </si>
  <si>
    <t>Quantity</t>
  </si>
  <si>
    <t xml:space="preserve">Pcs </t>
  </si>
  <si>
    <t>Cement for different construction</t>
  </si>
  <si>
    <t>Reinforcement bar 6mm</t>
  </si>
  <si>
    <t>Kg</t>
  </si>
  <si>
    <t>Reinforcement bar 8mm</t>
  </si>
  <si>
    <t>pcs</t>
  </si>
  <si>
    <t>Reinforcement bar 10mm</t>
  </si>
  <si>
    <t>Chicken wire (1.80mx30m)</t>
  </si>
  <si>
    <t>Roll</t>
  </si>
  <si>
    <t xml:space="preserve">Pipe fittings </t>
  </si>
  <si>
    <t>Birr</t>
  </si>
  <si>
    <t xml:space="preserve">Various </t>
  </si>
  <si>
    <t>Sand</t>
  </si>
  <si>
    <t>M3</t>
  </si>
  <si>
    <t>Gravel</t>
  </si>
  <si>
    <t>Stone</t>
  </si>
  <si>
    <t>Anti-rust paints</t>
  </si>
  <si>
    <t>Black wire</t>
  </si>
  <si>
    <t>Nails different size (#6, #8, &amp; #10)</t>
  </si>
  <si>
    <t>Pack</t>
  </si>
  <si>
    <t xml:space="preserve">Equaliptuse poles </t>
  </si>
  <si>
    <t>Timber (form work)</t>
  </si>
  <si>
    <t>m2</t>
  </si>
  <si>
    <t>Provision of maintenance tools</t>
  </si>
  <si>
    <t xml:space="preserve">Ls </t>
  </si>
  <si>
    <t>Water quality test</t>
  </si>
  <si>
    <t>PROGRAM/OPERATIONAL COST</t>
  </si>
  <si>
    <t>Construction material cost</t>
  </si>
  <si>
    <t>ls</t>
  </si>
  <si>
    <t>1.2.1</t>
  </si>
  <si>
    <t>1.2.2</t>
  </si>
  <si>
    <t>Ls</t>
  </si>
  <si>
    <t>1.3.1</t>
  </si>
  <si>
    <t>1.3.2</t>
  </si>
  <si>
    <t>Rental trucks for material transport</t>
  </si>
  <si>
    <t>1.4.1</t>
  </si>
  <si>
    <t>1.4.2</t>
  </si>
  <si>
    <t>1.4.3</t>
  </si>
  <si>
    <t>Recreation cost (for all trainee/committee)</t>
  </si>
  <si>
    <t>1.4.4</t>
  </si>
  <si>
    <t>Utilities/water, electricity etc</t>
  </si>
  <si>
    <t>GRAND TOTAL</t>
  </si>
  <si>
    <t>No of health center</t>
  </si>
  <si>
    <t>No of schools; 1</t>
  </si>
  <si>
    <t xml:space="preserve">Project name; Soroge WaSH Project </t>
  </si>
  <si>
    <t>Total beneficiary; M = 1694  F = 1762  T = 3456</t>
  </si>
  <si>
    <t xml:space="preserve">Project duration; 5 month </t>
  </si>
  <si>
    <t xml:space="preserve">No of students; M = 55  F = 74  T = 129 </t>
  </si>
  <si>
    <t>Total Budget of the Project</t>
  </si>
  <si>
    <t>HIDA Contribution</t>
  </si>
  <si>
    <t>Community Contribution</t>
  </si>
  <si>
    <t xml:space="preserve">Total </t>
  </si>
  <si>
    <t>No of health station=1</t>
  </si>
  <si>
    <t>QTS</t>
  </si>
  <si>
    <t xml:space="preserve">Material &amp; labour transport expenses </t>
  </si>
  <si>
    <t>1.1.1</t>
  </si>
  <si>
    <t>GI pipe 3 “ (6 meter long)</t>
  </si>
  <si>
    <t>GI pipe 2 ½ “ (6 meter long)</t>
  </si>
  <si>
    <t xml:space="preserve"> GI pipe 2 “ (6 meter long)</t>
  </si>
  <si>
    <t xml:space="preserve"> GI pipe 1 ½ “ (6 meter long)</t>
  </si>
  <si>
    <t>GI pipe 1 ¼ “ (6 meter long)</t>
  </si>
  <si>
    <t>GI pipe 1” (6 meter long)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</si>
  <si>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</si>
  <si>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</si>
  <si>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</si>
  <si>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</si>
  <si>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</si>
  <si>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</si>
  <si>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</si>
  <si>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</si>
  <si>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</si>
  <si>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</si>
  <si>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</si>
  <si>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</si>
  <si>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</si>
  <si>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</si>
  <si>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</si>
  <si>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</si>
  <si>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</si>
  <si>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</si>
  <si>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</si>
  <si>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</si>
  <si>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</si>
  <si>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</si>
  <si>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Project Vehicle expenses</t>
  </si>
  <si>
    <t>Program  HR salary &amp; benefit (Project Site Level)</t>
  </si>
  <si>
    <t xml:space="preserve">Project Officer  </t>
  </si>
  <si>
    <t xml:space="preserve">Hydrologist </t>
  </si>
  <si>
    <t xml:space="preserve">1.3.3 </t>
  </si>
  <si>
    <t>Construction Foreman</t>
  </si>
  <si>
    <t>1.3.4</t>
  </si>
  <si>
    <t xml:space="preserve">Community Health Worker </t>
  </si>
  <si>
    <t>1.3.5</t>
  </si>
  <si>
    <t>1.3.6</t>
  </si>
  <si>
    <t>Truck driver salary</t>
  </si>
  <si>
    <t>Program staff medical expense</t>
  </si>
  <si>
    <t>Sub Total</t>
  </si>
  <si>
    <t>Locally Hired Staff</t>
  </si>
  <si>
    <t>Truck driver assistant Salary</t>
  </si>
  <si>
    <t>Field worker clothes and supplies</t>
  </si>
  <si>
    <t>Contractual labor (mason, plumber, etc.)</t>
  </si>
  <si>
    <t>1.4.5</t>
  </si>
  <si>
    <t>On Job train for caretakers &amp; other technical staff</t>
  </si>
  <si>
    <t>capacity building</t>
  </si>
  <si>
    <t>WASHCO  SHG Training</t>
  </si>
  <si>
    <t>1.5.1</t>
  </si>
  <si>
    <t>Stationary (for all trainee /committee)</t>
  </si>
  <si>
    <t>1.5.2</t>
  </si>
  <si>
    <t>1.5.3</t>
  </si>
  <si>
    <t>Training manuals and guide book</t>
  </si>
  <si>
    <t>1.5.4</t>
  </si>
  <si>
    <t xml:space="preserve">Per diem for trainee (committee) &amp; other community members </t>
  </si>
  <si>
    <t>1.5.5</t>
  </si>
  <si>
    <t>sub total</t>
  </si>
  <si>
    <t xml:space="preserve">Total program cost </t>
  </si>
  <si>
    <t xml:space="preserve">Admin cost  </t>
  </si>
  <si>
    <t>Admin staff salary &amp; benefit ( A/A)</t>
  </si>
  <si>
    <t>2.1.1</t>
  </si>
  <si>
    <t xml:space="preserve">Country Director </t>
  </si>
  <si>
    <t>month</t>
  </si>
  <si>
    <t>2.1.2</t>
  </si>
  <si>
    <t>Finance Officer</t>
  </si>
  <si>
    <t>2.1.3</t>
  </si>
  <si>
    <t>Liaison &amp; Logistics officer</t>
  </si>
  <si>
    <t>2.1.4</t>
  </si>
  <si>
    <t>Office messenger and /or cleaner /</t>
  </si>
  <si>
    <t xml:space="preserve">sub total </t>
  </si>
  <si>
    <t>2.2.1</t>
  </si>
  <si>
    <t>Program Coordinator</t>
  </si>
  <si>
    <t>2.2.2</t>
  </si>
  <si>
    <t>Accountant &amp; Cashier</t>
  </si>
  <si>
    <t>2.2.3</t>
  </si>
  <si>
    <t xml:space="preserve">Office messenger and cleaner </t>
  </si>
  <si>
    <t>2.2.4</t>
  </si>
  <si>
    <t>Guards (3 person)</t>
  </si>
  <si>
    <t>Total admin staff salary &amp; Benefit</t>
  </si>
  <si>
    <t>Monitoring &amp;evaluation</t>
  </si>
  <si>
    <t>2.3.1</t>
  </si>
  <si>
    <t xml:space="preserve">Monitoring ,evaluation, net work &amp; experience sharing trips </t>
  </si>
  <si>
    <t>2.3.3</t>
  </si>
  <si>
    <t xml:space="preserve"> Vehicles maintenance &amp; other related expenses </t>
  </si>
  <si>
    <t>subtotal</t>
  </si>
  <si>
    <t>Other Overhead Expenses</t>
  </si>
  <si>
    <t>2.4.1</t>
  </si>
  <si>
    <t>Admin Staff Medical Expense</t>
  </si>
  <si>
    <t>2.4.2</t>
  </si>
  <si>
    <t>Stationeries, cleaning equipment/materials</t>
  </si>
  <si>
    <t>2.4.3</t>
  </si>
  <si>
    <t>2.4.4</t>
  </si>
  <si>
    <t>Telephone, Postage, Fax, Internet</t>
  </si>
  <si>
    <t>2.4.5</t>
  </si>
  <si>
    <t xml:space="preserve">Office and store rent  </t>
  </si>
  <si>
    <t>2.4.6</t>
  </si>
  <si>
    <t xml:space="preserve">Membership fee to CCRDA &amp; CANGO </t>
  </si>
  <si>
    <t>2.4.7</t>
  </si>
  <si>
    <t xml:space="preserve">Auditing &amp; other professional fees </t>
  </si>
  <si>
    <t>2.4.8</t>
  </si>
  <si>
    <t>Bank Service Charge</t>
  </si>
  <si>
    <t>2.4.9</t>
  </si>
  <si>
    <t>Vehicle accident insurance</t>
  </si>
  <si>
    <t>2.4.10</t>
  </si>
  <si>
    <t>Office Equipment Purchase and Lease Cost</t>
  </si>
  <si>
    <t xml:space="preserve"> Admin total cost </t>
  </si>
  <si>
    <t>1.3.7</t>
  </si>
  <si>
    <t xml:space="preserve">Community Mobilizer  </t>
  </si>
  <si>
    <t>Month</t>
  </si>
  <si>
    <t>LS</t>
  </si>
  <si>
    <t xml:space="preserve">Camping equipment and other miscellaneous cost </t>
  </si>
  <si>
    <t>#</t>
  </si>
  <si>
    <t>Item</t>
  </si>
  <si>
    <t>Unit Price ETB</t>
  </si>
  <si>
    <t>PROJECT TOTALS  ETB</t>
  </si>
  <si>
    <t>Admin staff - At Project site</t>
  </si>
  <si>
    <t>No of schools; 2</t>
  </si>
  <si>
    <t>No of health post; 1</t>
  </si>
  <si>
    <t>No of health center;</t>
  </si>
  <si>
    <t>qts</t>
  </si>
  <si>
    <t>% of Admin cost</t>
  </si>
  <si>
    <t>Assistant Foreman salary</t>
  </si>
  <si>
    <t>Assistant Community Educators (10 people)</t>
  </si>
  <si>
    <t xml:space="preserve">Project name; Senga WaSH Project  </t>
  </si>
  <si>
    <t>Total beneficiary; M = 981  F = 939  T = 1920</t>
  </si>
  <si>
    <t xml:space="preserve">No of health post; </t>
  </si>
  <si>
    <t xml:space="preserve">No of health center; </t>
  </si>
  <si>
    <t>No of students; M = 1189  F = 1011  T = 2200</t>
  </si>
  <si>
    <t xml:space="preserve">Project name; Alegude &amp; Durbe WaSH Project  </t>
  </si>
  <si>
    <t>No of schools; 0</t>
  </si>
  <si>
    <t>Total beneficiary; M = 973  F = 1013  T = 1986</t>
  </si>
  <si>
    <t>No of students; M = 0  F = 0  T = 0</t>
  </si>
  <si>
    <t>SHGs members training  (9 group)</t>
  </si>
  <si>
    <t>Algude &amp; Durbe</t>
  </si>
  <si>
    <t>Senga</t>
  </si>
  <si>
    <t>Zala Dola</t>
  </si>
  <si>
    <t>Kamale Bariye</t>
  </si>
  <si>
    <t>Kashaso</t>
  </si>
  <si>
    <t>Mele Gagula</t>
  </si>
  <si>
    <t>Kallo Gagula</t>
  </si>
  <si>
    <t>Gerbansa Soroge</t>
  </si>
  <si>
    <t>Kuta</t>
  </si>
  <si>
    <t>Kole</t>
  </si>
  <si>
    <t>Gerbansa Gallo</t>
  </si>
  <si>
    <t>Chano Dorga</t>
  </si>
  <si>
    <t xml:space="preserve">Project name; Chano Dorga WaSH Project  </t>
  </si>
  <si>
    <t>Total beneficiary; M = 3942  F = 1892  T = 2050</t>
  </si>
  <si>
    <t>Project duration; 1 year</t>
  </si>
  <si>
    <t>SHGs members training  (10 group)</t>
  </si>
  <si>
    <t>Algude</t>
  </si>
  <si>
    <t xml:space="preserve">Zala Dola </t>
  </si>
  <si>
    <t>Kamale</t>
  </si>
  <si>
    <t>Male Gagula</t>
  </si>
  <si>
    <t>Garbansa Soroge</t>
  </si>
  <si>
    <t>Garbansa Galo</t>
  </si>
  <si>
    <t>Project</t>
  </si>
  <si>
    <t>Budget</t>
  </si>
  <si>
    <t>%</t>
  </si>
  <si>
    <t>Av. Annual Budg.</t>
  </si>
  <si>
    <t>Year 3</t>
  </si>
  <si>
    <t>Year 2</t>
  </si>
  <si>
    <t>Year 1</t>
  </si>
  <si>
    <t>Year 4</t>
  </si>
  <si>
    <t>% of budget</t>
  </si>
  <si>
    <t>2.4.11</t>
  </si>
  <si>
    <t>Contribute for purchase of vehicles (Truck &amp; Light vehicles)</t>
  </si>
  <si>
    <t>Purchase of vehicles (1 Truck &amp; 2 Light vehicles)</t>
  </si>
  <si>
    <t>SHGs members training  (173 groups)</t>
  </si>
  <si>
    <t>SHGs members training  (163 groups)</t>
  </si>
  <si>
    <t>Assistant Community Educators (120 people*900/month*12months)</t>
  </si>
  <si>
    <t>Assistant Community Educators (110 people*900/month*12 months)</t>
  </si>
  <si>
    <t>Program name; Bonke and Chano Dorga Program</t>
  </si>
  <si>
    <t>Total beneficiary; M = 18,590  F = 19,041  T = 37,631</t>
  </si>
  <si>
    <t xml:space="preserve">Program duration; 4 yr &amp; 9 month </t>
  </si>
  <si>
    <t>Project duration: 1 year</t>
  </si>
  <si>
    <t>Total Budget of the Program</t>
  </si>
  <si>
    <t>No of students; M = 455  F = 358  T = 813</t>
  </si>
  <si>
    <t>2.1.5</t>
  </si>
  <si>
    <t>Assistant Community Educators (10 people for the first 12 months and 5 people for the second 12 months)</t>
  </si>
  <si>
    <t>Utilities/water, electricity, cleaning service etc</t>
  </si>
  <si>
    <t>PROJECT TOTAL ETB</t>
  </si>
  <si>
    <t>PROJECT TOTAL GBP</t>
  </si>
  <si>
    <t>On job training for caretakers &amp; other technical staff</t>
  </si>
  <si>
    <t xml:space="preserve">Total Program Cost </t>
  </si>
  <si>
    <t>Total Admin Staff Salary &amp; Benefit</t>
  </si>
  <si>
    <t>Monitoring &amp; Evaluation</t>
  </si>
  <si>
    <t xml:space="preserve">Admin Total Cost </t>
  </si>
  <si>
    <t xml:space="preserve">Equalities poles </t>
  </si>
  <si>
    <t>Nails - different size (#6, #8, &amp; #10)</t>
  </si>
  <si>
    <t>Project vehicle expenses</t>
  </si>
  <si>
    <t>Truck driver</t>
  </si>
  <si>
    <t>Truck driver assistant</t>
  </si>
  <si>
    <t>Training manuals and guide books</t>
  </si>
  <si>
    <t xml:space="preserve">Monitoring and Evaluation Officer </t>
  </si>
  <si>
    <t>Accounting and Cashier Clerk</t>
  </si>
  <si>
    <t xml:space="preserve">Office Messenger and Cleaner </t>
  </si>
  <si>
    <t xml:space="preserve">Monitoring, evaluation, net working &amp; experience sharing trips </t>
  </si>
  <si>
    <t>Admin staff medical expenses</t>
  </si>
  <si>
    <t>Stationery, cleaning equipment/materials and cleaning service</t>
  </si>
  <si>
    <t xml:space="preserve">Motorbike &amp; running cost </t>
  </si>
  <si>
    <t>Project name:   Mela Gagula Project</t>
  </si>
  <si>
    <t>Total beneficiary: M=1176 F=1224 T=2400</t>
  </si>
  <si>
    <t>Project duration: 2 years</t>
  </si>
  <si>
    <t>No of students: M= 276 F= 381 T= 657</t>
  </si>
  <si>
    <t>No of schools: 1</t>
  </si>
  <si>
    <t>No of health stations: 1</t>
  </si>
  <si>
    <t xml:space="preserve">lump sum </t>
  </si>
  <si>
    <t>lump sum</t>
  </si>
  <si>
    <t>Liaison and Logistics officer</t>
  </si>
  <si>
    <t>Accountant and Cashier</t>
  </si>
  <si>
    <t xml:space="preserve">Vehicle maintenance &amp; other related expenses </t>
  </si>
  <si>
    <t>(1 birr=£0.036)</t>
  </si>
  <si>
    <t>total</t>
  </si>
  <si>
    <t>or if without SHG component</t>
  </si>
  <si>
    <t>Capacity Building - WaSHCo &amp; SHG Training</t>
  </si>
  <si>
    <t xml:space="preserve">SHG members training (for 12 groups, inc seed capital)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</si>
</sst>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£&quot;* #,##0.00_);_(&quot;£&quot;* \(#,##0.00\);_(&quot;£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&quot;£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46">
    <xf numFmtId="0" fontId="0" fillId="0" borderId="0" xfId="0"/>
    <xf numFmtId="0" fontId="0" fillId="0" borderId="0" xfId="0" applyBorder="1"/>
    <xf numFmtId="0" fontId="0" fillId="4" borderId="0" xfId="0" applyFill="1"/>
    <xf numFmtId="4" fontId="0" fillId="2" borderId="0" xfId="0" applyNumberFormat="1" applyFill="1"/>
    <xf numFmtId="4" fontId="0" fillId="3" borderId="0" xfId="0" applyNumberFormat="1" applyFill="1"/>
    <xf numFmtId="4" fontId="0" fillId="4" borderId="0" xfId="0" applyNumberFormat="1" applyFill="1"/>
    <xf numFmtId="0" fontId="0" fillId="2" borderId="0" xfId="0" applyFill="1"/>
    <xf numFmtId="0" fontId="0" fillId="3" borderId="0" xfId="0" applyFill="1"/>
    <xf numFmtId="0" fontId="7" fillId="5" borderId="5" xfId="0" applyFont="1" applyFill="1" applyBorder="1" applyAlignment="1">
      <alignment horizontal="right"/>
    </xf>
    <xf numFmtId="0" fontId="7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vertical="top" wrapText="1"/>
    </xf>
    <xf numFmtId="0" fontId="9" fillId="5" borderId="5" xfId="0" applyFont="1" applyFill="1" applyBorder="1"/>
    <xf numFmtId="0" fontId="7" fillId="5" borderId="1" xfId="0" applyFont="1" applyFill="1" applyBorder="1"/>
    <xf numFmtId="0" fontId="7" fillId="5" borderId="5" xfId="0" applyFont="1" applyFill="1" applyBorder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10" fillId="0" borderId="1" xfId="0" applyFont="1" applyBorder="1" applyAlignment="1">
      <alignment vertical="top" wrapText="1"/>
    </xf>
    <xf numFmtId="0" fontId="7" fillId="0" borderId="5" xfId="0" applyFont="1" applyBorder="1" applyAlignment="1">
      <alignment horizontal="right" wrapText="1"/>
    </xf>
    <xf numFmtId="0" fontId="9" fillId="8" borderId="5" xfId="0" applyFont="1" applyFill="1" applyBorder="1" applyAlignment="1">
      <alignment horizontal="right" wrapText="1"/>
    </xf>
    <xf numFmtId="0" fontId="10" fillId="8" borderId="1" xfId="0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9" fillId="8" borderId="1" xfId="0" applyFont="1" applyFill="1" applyBorder="1"/>
    <xf numFmtId="0" fontId="7" fillId="5" borderId="5" xfId="0" applyFont="1" applyFill="1" applyBorder="1"/>
    <xf numFmtId="0" fontId="7" fillId="5" borderId="7" xfId="0" applyFont="1" applyFill="1" applyBorder="1"/>
    <xf numFmtId="0" fontId="7" fillId="5" borderId="8" xfId="0" applyFont="1" applyFill="1" applyBorder="1" applyAlignment="1">
      <alignment wrapText="1"/>
    </xf>
    <xf numFmtId="0" fontId="7" fillId="5" borderId="8" xfId="0" applyFont="1" applyFill="1" applyBorder="1"/>
    <xf numFmtId="0" fontId="9" fillId="5" borderId="5" xfId="0" applyFont="1" applyFill="1" applyBorder="1" applyAlignment="1">
      <alignment horizontal="right" wrapText="1"/>
    </xf>
    <xf numFmtId="0" fontId="10" fillId="5" borderId="1" xfId="0" applyFont="1" applyFill="1" applyBorder="1" applyAlignment="1">
      <alignment vertical="top" wrapText="1"/>
    </xf>
    <xf numFmtId="43" fontId="13" fillId="5" borderId="6" xfId="1" applyFont="1" applyFill="1" applyBorder="1"/>
    <xf numFmtId="43" fontId="7" fillId="5" borderId="1" xfId="1" applyFont="1" applyFill="1" applyBorder="1" applyAlignment="1">
      <alignment wrapText="1"/>
    </xf>
    <xf numFmtId="43" fontId="7" fillId="5" borderId="6" xfId="1" applyFont="1" applyFill="1" applyBorder="1" applyAlignment="1">
      <alignment wrapText="1"/>
    </xf>
    <xf numFmtId="43" fontId="7" fillId="5" borderId="1" xfId="1" applyFont="1" applyFill="1" applyBorder="1"/>
    <xf numFmtId="43" fontId="10" fillId="0" borderId="1" xfId="1" applyFont="1" applyBorder="1" applyAlignment="1">
      <alignment horizontal="right" vertical="top" wrapText="1"/>
    </xf>
    <xf numFmtId="43" fontId="10" fillId="0" borderId="6" xfId="1" applyFont="1" applyBorder="1" applyAlignment="1">
      <alignment horizontal="right" vertical="top" wrapText="1"/>
    </xf>
    <xf numFmtId="43" fontId="8" fillId="5" borderId="1" xfId="1" applyFont="1" applyFill="1" applyBorder="1" applyAlignment="1">
      <alignment horizontal="right" vertical="top" wrapText="1"/>
    </xf>
    <xf numFmtId="43" fontId="8" fillId="5" borderId="6" xfId="1" applyFont="1" applyFill="1" applyBorder="1" applyAlignment="1">
      <alignment horizontal="right" vertical="top" wrapText="1"/>
    </xf>
    <xf numFmtId="43" fontId="10" fillId="5" borderId="1" xfId="1" applyFont="1" applyFill="1" applyBorder="1" applyAlignment="1">
      <alignment horizontal="right" vertical="top" wrapText="1"/>
    </xf>
    <xf numFmtId="43" fontId="10" fillId="5" borderId="6" xfId="1" applyFont="1" applyFill="1" applyBorder="1" applyAlignment="1">
      <alignment horizontal="right" vertical="top" wrapText="1"/>
    </xf>
    <xf numFmtId="43" fontId="10" fillId="8" borderId="1" xfId="1" applyFont="1" applyFill="1" applyBorder="1" applyAlignment="1">
      <alignment horizontal="right" vertical="top" wrapText="1"/>
    </xf>
    <xf numFmtId="43" fontId="7" fillId="5" borderId="1" xfId="1" applyFont="1" applyFill="1" applyBorder="1" applyAlignment="1">
      <alignment horizontal="right" wrapText="1"/>
    </xf>
    <xf numFmtId="43" fontId="7" fillId="5" borderId="1" xfId="1" applyFont="1" applyFill="1" applyBorder="1" applyAlignment="1">
      <alignment horizontal="right"/>
    </xf>
    <xf numFmtId="43" fontId="12" fillId="0" borderId="1" xfId="1" applyFont="1" applyBorder="1" applyAlignment="1">
      <alignment horizontal="right" wrapText="1"/>
    </xf>
    <xf numFmtId="43" fontId="12" fillId="8" borderId="1" xfId="1" applyFont="1" applyFill="1" applyBorder="1" applyAlignment="1">
      <alignment horizontal="right"/>
    </xf>
    <xf numFmtId="43" fontId="7" fillId="5" borderId="8" xfId="1" applyFont="1" applyFill="1" applyBorder="1" applyAlignment="1">
      <alignment horizontal="right"/>
    </xf>
    <xf numFmtId="43" fontId="8" fillId="5" borderId="9" xfId="1" applyFont="1" applyFill="1" applyBorder="1" applyAlignment="1">
      <alignment horizontal="right" vertical="top" wrapText="1"/>
    </xf>
    <xf numFmtId="43" fontId="14" fillId="0" borderId="1" xfId="1" applyFont="1" applyBorder="1"/>
    <xf numFmtId="43" fontId="14" fillId="0" borderId="6" xfId="1" applyFont="1" applyBorder="1"/>
    <xf numFmtId="43" fontId="14" fillId="6" borderId="1" xfId="1" applyFont="1" applyFill="1" applyBorder="1"/>
    <xf numFmtId="43" fontId="13" fillId="6" borderId="6" xfId="1" applyFont="1" applyFill="1" applyBorder="1"/>
    <xf numFmtId="43" fontId="10" fillId="0" borderId="1" xfId="1" applyFont="1" applyBorder="1" applyAlignment="1">
      <alignment vertical="top" wrapText="1"/>
    </xf>
    <xf numFmtId="43" fontId="10" fillId="0" borderId="1" xfId="1" applyFont="1" applyFill="1" applyBorder="1" applyAlignment="1">
      <alignment vertical="top" wrapText="1"/>
    </xf>
    <xf numFmtId="43" fontId="13" fillId="6" borderId="1" xfId="1" applyFont="1" applyFill="1" applyBorder="1"/>
    <xf numFmtId="43" fontId="7" fillId="0" borderId="1" xfId="1" applyFont="1" applyBorder="1" applyAlignment="1">
      <alignment wrapText="1"/>
    </xf>
    <xf numFmtId="43" fontId="7" fillId="0" borderId="6" xfId="1" applyFont="1" applyBorder="1" applyAlignment="1">
      <alignment wrapText="1"/>
    </xf>
    <xf numFmtId="43" fontId="14" fillId="5" borderId="1" xfId="1" applyFont="1" applyFill="1" applyBorder="1"/>
    <xf numFmtId="43" fontId="14" fillId="5" borderId="6" xfId="1" applyFont="1" applyFill="1" applyBorder="1"/>
    <xf numFmtId="43" fontId="15" fillId="0" borderId="1" xfId="1" applyFont="1" applyBorder="1" applyAlignment="1">
      <alignment horizontal="right" vertical="center" wrapText="1"/>
    </xf>
    <xf numFmtId="0" fontId="7" fillId="5" borderId="18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43" fontId="12" fillId="0" borderId="1" xfId="1" applyFont="1" applyBorder="1" applyAlignment="1">
      <alignment vertical="top" wrapText="1"/>
    </xf>
    <xf numFmtId="0" fontId="14" fillId="0" borderId="0" xfId="0" applyFont="1"/>
    <xf numFmtId="0" fontId="14" fillId="3" borderId="0" xfId="0" applyFont="1" applyFill="1"/>
    <xf numFmtId="4" fontId="14" fillId="3" borderId="0" xfId="0" applyNumberFormat="1" applyFont="1" applyFill="1"/>
    <xf numFmtId="0" fontId="14" fillId="2" borderId="0" xfId="0" applyFont="1" applyFill="1"/>
    <xf numFmtId="4" fontId="14" fillId="2" borderId="0" xfId="0" applyNumberFormat="1" applyFont="1" applyFill="1"/>
    <xf numFmtId="0" fontId="14" fillId="0" borderId="0" xfId="0" applyFont="1" applyBorder="1"/>
    <xf numFmtId="0" fontId="14" fillId="4" borderId="0" xfId="0" applyFont="1" applyFill="1"/>
    <xf numFmtId="4" fontId="14" fillId="4" borderId="0" xfId="0" applyNumberFormat="1" applyFont="1" applyFill="1"/>
    <xf numFmtId="0" fontId="7" fillId="9" borderId="15" xfId="0" applyFont="1" applyFill="1" applyBorder="1" applyAlignment="1">
      <alignment wrapText="1"/>
    </xf>
    <xf numFmtId="0" fontId="7" fillId="9" borderId="16" xfId="0" applyFont="1" applyFill="1" applyBorder="1" applyAlignment="1">
      <alignment wrapText="1"/>
    </xf>
    <xf numFmtId="0" fontId="7" fillId="9" borderId="17" xfId="0" applyFont="1" applyFill="1" applyBorder="1" applyAlignment="1">
      <alignment wrapText="1"/>
    </xf>
    <xf numFmtId="0" fontId="14" fillId="0" borderId="0" xfId="0" applyFont="1" applyBorder="1" applyAlignment="1">
      <alignment wrapText="1"/>
    </xf>
    <xf numFmtId="0" fontId="7" fillId="9" borderId="14" xfId="0" applyFont="1" applyFill="1" applyBorder="1" applyAlignment="1">
      <alignment horizontal="center" wrapText="1"/>
    </xf>
    <xf numFmtId="0" fontId="7" fillId="9" borderId="13" xfId="0" applyFont="1" applyFill="1" applyBorder="1" applyAlignment="1">
      <alignment horizontal="center" wrapText="1"/>
    </xf>
    <xf numFmtId="0" fontId="7" fillId="9" borderId="11" xfId="0" applyFont="1" applyFill="1" applyBorder="1" applyAlignment="1">
      <alignment horizontal="center" wrapText="1"/>
    </xf>
    <xf numFmtId="0" fontId="7" fillId="9" borderId="12" xfId="0" applyFont="1" applyFill="1" applyBorder="1" applyAlignment="1">
      <alignment horizontal="center" wrapText="1"/>
    </xf>
    <xf numFmtId="0" fontId="13" fillId="0" borderId="0" xfId="0" applyFont="1" applyFill="1" applyBorder="1"/>
    <xf numFmtId="0" fontId="14" fillId="0" borderId="2" xfId="0" applyFont="1" applyBorder="1"/>
    <xf numFmtId="0" fontId="14" fillId="0" borderId="3" xfId="0" applyFont="1" applyBorder="1"/>
    <xf numFmtId="0" fontId="13" fillId="0" borderId="4" xfId="0" applyFont="1" applyBorder="1"/>
    <xf numFmtId="0" fontId="14" fillId="0" borderId="5" xfId="0" applyFont="1" applyBorder="1"/>
    <xf numFmtId="0" fontId="14" fillId="0" borderId="1" xfId="0" applyFont="1" applyBorder="1"/>
    <xf numFmtId="4" fontId="13" fillId="0" borderId="0" xfId="0" applyNumberFormat="1" applyFont="1" applyBorder="1"/>
    <xf numFmtId="4" fontId="14" fillId="0" borderId="0" xfId="0" applyNumberFormat="1" applyFont="1" applyBorder="1"/>
    <xf numFmtId="0" fontId="14" fillId="6" borderId="5" xfId="0" applyFont="1" applyFill="1" applyBorder="1"/>
    <xf numFmtId="0" fontId="13" fillId="6" borderId="1" xfId="0" applyFont="1" applyFill="1" applyBorder="1"/>
    <xf numFmtId="0" fontId="14" fillId="6" borderId="1" xfId="0" applyFont="1" applyFill="1" applyBorder="1"/>
    <xf numFmtId="0" fontId="16" fillId="0" borderId="1" xfId="0" applyFont="1" applyBorder="1"/>
    <xf numFmtId="0" fontId="14" fillId="0" borderId="1" xfId="0" applyFont="1" applyFill="1" applyBorder="1"/>
    <xf numFmtId="0" fontId="7" fillId="0" borderId="1" xfId="0" applyFont="1" applyBorder="1" applyAlignment="1">
      <alignment wrapText="1"/>
    </xf>
    <xf numFmtId="0" fontId="15" fillId="0" borderId="1" xfId="0" applyFont="1" applyBorder="1"/>
    <xf numFmtId="0" fontId="15" fillId="0" borderId="1" xfId="0" applyFont="1" applyBorder="1" applyAlignment="1">
      <alignment wrapText="1"/>
    </xf>
    <xf numFmtId="0" fontId="14" fillId="5" borderId="1" xfId="0" applyFont="1" applyFill="1" applyBorder="1"/>
    <xf numFmtId="0" fontId="12" fillId="7" borderId="1" xfId="0" applyFont="1" applyFill="1" applyBorder="1" applyAlignment="1">
      <alignment wrapText="1"/>
    </xf>
    <xf numFmtId="0" fontId="13" fillId="0" borderId="0" xfId="0" applyFont="1" applyBorder="1"/>
    <xf numFmtId="0" fontId="14" fillId="0" borderId="1" xfId="0" applyFont="1" applyBorder="1" applyAlignment="1">
      <alignment horizontal="center" vertical="center" wrapText="1"/>
    </xf>
    <xf numFmtId="0" fontId="14" fillId="5" borderId="8" xfId="0" applyFont="1" applyFill="1" applyBorder="1"/>
    <xf numFmtId="2" fontId="13" fillId="5" borderId="0" xfId="0" applyNumberFormat="1" applyFont="1" applyFill="1"/>
    <xf numFmtId="0" fontId="14" fillId="0" borderId="10" xfId="0" applyFont="1" applyBorder="1" applyAlignment="1">
      <alignment wrapText="1"/>
    </xf>
    <xf numFmtId="0" fontId="14" fillId="0" borderId="10" xfId="0" applyFont="1" applyBorder="1"/>
    <xf numFmtId="0" fontId="17" fillId="9" borderId="15" xfId="0" applyFont="1" applyFill="1" applyBorder="1" applyAlignment="1">
      <alignment wrapText="1"/>
    </xf>
    <xf numFmtId="0" fontId="17" fillId="9" borderId="16" xfId="0" applyFont="1" applyFill="1" applyBorder="1" applyAlignment="1">
      <alignment wrapText="1"/>
    </xf>
    <xf numFmtId="0" fontId="17" fillId="9" borderId="17" xfId="0" applyFont="1" applyFill="1" applyBorder="1" applyAlignment="1">
      <alignment wrapText="1"/>
    </xf>
    <xf numFmtId="0" fontId="17" fillId="9" borderId="14" xfId="0" applyFont="1" applyFill="1" applyBorder="1" applyAlignment="1">
      <alignment horizontal="center" wrapText="1"/>
    </xf>
    <xf numFmtId="0" fontId="17" fillId="9" borderId="13" xfId="0" applyFont="1" applyFill="1" applyBorder="1" applyAlignment="1">
      <alignment horizontal="center" wrapText="1"/>
    </xf>
    <xf numFmtId="0" fontId="17" fillId="9" borderId="11" xfId="0" applyFont="1" applyFill="1" applyBorder="1" applyAlignment="1">
      <alignment horizontal="center" wrapText="1"/>
    </xf>
    <xf numFmtId="0" fontId="17" fillId="9" borderId="12" xfId="0" applyFont="1" applyFill="1" applyBorder="1" applyAlignment="1">
      <alignment horizontal="center" wrapText="1"/>
    </xf>
    <xf numFmtId="0" fontId="17" fillId="5" borderId="5" xfId="0" applyFont="1" applyFill="1" applyBorder="1" applyAlignment="1">
      <alignment horizontal="right"/>
    </xf>
    <xf numFmtId="0" fontId="17" fillId="5" borderId="1" xfId="0" applyFont="1" applyFill="1" applyBorder="1" applyAlignment="1">
      <alignment wrapText="1"/>
    </xf>
    <xf numFmtId="43" fontId="17" fillId="5" borderId="1" xfId="1" applyFont="1" applyFill="1" applyBorder="1" applyAlignment="1">
      <alignment wrapText="1"/>
    </xf>
    <xf numFmtId="43" fontId="17" fillId="5" borderId="6" xfId="1" applyFont="1" applyFill="1" applyBorder="1" applyAlignment="1">
      <alignment wrapText="1"/>
    </xf>
    <xf numFmtId="0" fontId="17" fillId="5" borderId="5" xfId="0" applyFont="1" applyFill="1" applyBorder="1" applyAlignment="1">
      <alignment horizontal="right" wrapText="1"/>
    </xf>
    <xf numFmtId="43" fontId="14" fillId="0" borderId="1" xfId="1" applyFont="1" applyBorder="1" applyAlignment="1">
      <alignment vertical="top" wrapText="1"/>
    </xf>
    <xf numFmtId="43" fontId="14" fillId="0" borderId="1" xfId="1" applyFont="1" applyFill="1" applyBorder="1" applyAlignment="1">
      <alignment vertical="top" wrapText="1"/>
    </xf>
    <xf numFmtId="0" fontId="17" fillId="0" borderId="5" xfId="0" applyFont="1" applyBorder="1" applyAlignment="1">
      <alignment horizontal="right" wrapText="1"/>
    </xf>
    <xf numFmtId="0" fontId="17" fillId="0" borderId="1" xfId="0" applyFont="1" applyBorder="1" applyAlignment="1">
      <alignment wrapText="1"/>
    </xf>
    <xf numFmtId="43" fontId="17" fillId="0" borderId="1" xfId="1" applyFont="1" applyBorder="1" applyAlignment="1">
      <alignment wrapText="1"/>
    </xf>
    <xf numFmtId="43" fontId="17" fillId="0" borderId="6" xfId="1" applyFont="1" applyBorder="1" applyAlignment="1">
      <alignment wrapText="1"/>
    </xf>
    <xf numFmtId="0" fontId="18" fillId="5" borderId="5" xfId="0" applyFont="1" applyFill="1" applyBorder="1"/>
    <xf numFmtId="0" fontId="18" fillId="0" borderId="5" xfId="0" applyFont="1" applyBorder="1" applyAlignment="1">
      <alignment horizontal="right" wrapText="1"/>
    </xf>
    <xf numFmtId="0" fontId="18" fillId="0" borderId="1" xfId="0" applyFont="1" applyBorder="1" applyAlignment="1">
      <alignment wrapText="1"/>
    </xf>
    <xf numFmtId="0" fontId="15" fillId="7" borderId="1" xfId="0" applyFont="1" applyFill="1" applyBorder="1" applyAlignment="1">
      <alignment wrapText="1"/>
    </xf>
    <xf numFmtId="0" fontId="17" fillId="5" borderId="5" xfId="0" applyFont="1" applyFill="1" applyBorder="1"/>
    <xf numFmtId="0" fontId="17" fillId="5" borderId="1" xfId="0" applyFont="1" applyFill="1" applyBorder="1"/>
    <xf numFmtId="43" fontId="17" fillId="5" borderId="1" xfId="1" applyFont="1" applyFill="1" applyBorder="1"/>
    <xf numFmtId="0" fontId="14" fillId="0" borderId="1" xfId="0" applyFont="1" applyBorder="1" applyAlignment="1">
      <alignment vertical="top" wrapText="1"/>
    </xf>
    <xf numFmtId="43" fontId="14" fillId="0" borderId="1" xfId="1" applyFont="1" applyBorder="1" applyAlignment="1">
      <alignment horizontal="right" vertical="top" wrapText="1"/>
    </xf>
    <xf numFmtId="43" fontId="14" fillId="0" borderId="6" xfId="1" applyFont="1" applyBorder="1" applyAlignment="1">
      <alignment horizontal="right" vertical="top" wrapText="1"/>
    </xf>
    <xf numFmtId="0" fontId="18" fillId="5" borderId="5" xfId="0" applyFont="1" applyFill="1" applyBorder="1" applyAlignment="1">
      <alignment horizontal="right" wrapText="1"/>
    </xf>
    <xf numFmtId="0" fontId="13" fillId="5" borderId="1" xfId="0" applyFont="1" applyFill="1" applyBorder="1" applyAlignment="1">
      <alignment vertical="top" wrapText="1"/>
    </xf>
    <xf numFmtId="43" fontId="13" fillId="5" borderId="1" xfId="1" applyFont="1" applyFill="1" applyBorder="1" applyAlignment="1">
      <alignment horizontal="right" vertical="top" wrapText="1"/>
    </xf>
    <xf numFmtId="43" fontId="13" fillId="5" borderId="6" xfId="1" applyFont="1" applyFill="1" applyBorder="1" applyAlignment="1">
      <alignment horizontal="right" vertical="top" wrapText="1"/>
    </xf>
    <xf numFmtId="0" fontId="14" fillId="5" borderId="1" xfId="0" applyFont="1" applyFill="1" applyBorder="1" applyAlignment="1">
      <alignment vertical="top" wrapText="1"/>
    </xf>
    <xf numFmtId="43" fontId="14" fillId="5" borderId="1" xfId="1" applyFont="1" applyFill="1" applyBorder="1" applyAlignment="1">
      <alignment horizontal="right" vertical="top" wrapText="1"/>
    </xf>
    <xf numFmtId="43" fontId="14" fillId="5" borderId="6" xfId="1" applyFont="1" applyFill="1" applyBorder="1" applyAlignment="1">
      <alignment horizontal="right" vertical="top" wrapText="1"/>
    </xf>
    <xf numFmtId="0" fontId="18" fillId="8" borderId="5" xfId="0" applyFont="1" applyFill="1" applyBorder="1" applyAlignment="1">
      <alignment horizontal="right" wrapText="1"/>
    </xf>
    <xf numFmtId="0" fontId="14" fillId="8" borderId="1" xfId="0" applyFont="1" applyFill="1" applyBorder="1" applyAlignment="1">
      <alignment vertical="top" wrapText="1"/>
    </xf>
    <xf numFmtId="43" fontId="14" fillId="8" borderId="1" xfId="1" applyFont="1" applyFill="1" applyBorder="1" applyAlignment="1">
      <alignment horizontal="right" vertical="top" wrapText="1"/>
    </xf>
    <xf numFmtId="43" fontId="17" fillId="5" borderId="1" xfId="1" applyFont="1" applyFill="1" applyBorder="1" applyAlignment="1">
      <alignment horizontal="right" wrapText="1"/>
    </xf>
    <xf numFmtId="43" fontId="17" fillId="5" borderId="1" xfId="1" applyFont="1" applyFill="1" applyBorder="1" applyAlignment="1">
      <alignment horizontal="right"/>
    </xf>
    <xf numFmtId="43" fontId="15" fillId="0" borderId="1" xfId="1" applyFont="1" applyBorder="1" applyAlignment="1">
      <alignment horizontal="right" wrapText="1"/>
    </xf>
    <xf numFmtId="0" fontId="18" fillId="8" borderId="1" xfId="0" applyFont="1" applyFill="1" applyBorder="1"/>
    <xf numFmtId="43" fontId="15" fillId="8" borderId="1" xfId="1" applyFont="1" applyFill="1" applyBorder="1" applyAlignment="1">
      <alignment horizontal="right"/>
    </xf>
    <xf numFmtId="0" fontId="17" fillId="5" borderId="7" xfId="0" applyFont="1" applyFill="1" applyBorder="1"/>
    <xf numFmtId="0" fontId="17" fillId="5" borderId="8" xfId="0" applyFont="1" applyFill="1" applyBorder="1" applyAlignment="1">
      <alignment wrapText="1"/>
    </xf>
    <xf numFmtId="0" fontId="17" fillId="5" borderId="8" xfId="0" applyFont="1" applyFill="1" applyBorder="1"/>
    <xf numFmtId="43" fontId="17" fillId="5" borderId="8" xfId="1" applyFont="1" applyFill="1" applyBorder="1" applyAlignment="1">
      <alignment horizontal="right"/>
    </xf>
    <xf numFmtId="43" fontId="13" fillId="5" borderId="9" xfId="1" applyFont="1" applyFill="1" applyBorder="1" applyAlignment="1">
      <alignment horizontal="right" vertical="top" wrapText="1"/>
    </xf>
    <xf numFmtId="0" fontId="17" fillId="5" borderId="18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43" fontId="14" fillId="0" borderId="0" xfId="0" applyNumberFormat="1" applyFont="1"/>
    <xf numFmtId="43" fontId="15" fillId="0" borderId="6" xfId="1" applyFont="1" applyBorder="1" applyAlignment="1">
      <alignment horizontal="right" vertical="top" wrapText="1"/>
    </xf>
    <xf numFmtId="0" fontId="12" fillId="0" borderId="5" xfId="0" applyFont="1" applyBorder="1" applyAlignment="1">
      <alignment horizontal="right" wrapText="1"/>
    </xf>
    <xf numFmtId="43" fontId="12" fillId="0" borderId="6" xfId="1" applyFont="1" applyBorder="1" applyAlignment="1">
      <alignment horizontal="right" vertical="top" wrapText="1"/>
    </xf>
    <xf numFmtId="0" fontId="15" fillId="0" borderId="0" xfId="0" applyFont="1"/>
    <xf numFmtId="0" fontId="15" fillId="0" borderId="5" xfId="0" applyFont="1" applyBorder="1" applyAlignment="1">
      <alignment horizontal="right" wrapText="1"/>
    </xf>
    <xf numFmtId="0" fontId="15" fillId="0" borderId="0" xfId="0" applyFont="1" applyBorder="1"/>
    <xf numFmtId="43" fontId="14" fillId="0" borderId="10" xfId="0" applyNumberFormat="1" applyFont="1" applyBorder="1"/>
    <xf numFmtId="43" fontId="14" fillId="0" borderId="0" xfId="0" applyNumberFormat="1" applyFont="1" applyBorder="1"/>
    <xf numFmtId="43" fontId="14" fillId="0" borderId="1" xfId="0" applyNumberFormat="1" applyFont="1" applyBorder="1"/>
    <xf numFmtId="43" fontId="14" fillId="0" borderId="1" xfId="0" applyNumberFormat="1" applyFont="1" applyBorder="1" applyAlignment="1">
      <alignment horizontal="center"/>
    </xf>
    <xf numFmtId="43" fontId="14" fillId="0" borderId="1" xfId="1" applyFont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43" fontId="14" fillId="0" borderId="6" xfId="0" applyNumberFormat="1" applyFont="1" applyBorder="1"/>
    <xf numFmtId="43" fontId="13" fillId="5" borderId="6" xfId="0" applyNumberFormat="1" applyFont="1" applyFill="1" applyBorder="1" applyAlignment="1">
      <alignment horizontal="right"/>
    </xf>
    <xf numFmtId="43" fontId="13" fillId="5" borderId="1" xfId="0" applyNumberFormat="1" applyFont="1" applyFill="1" applyBorder="1"/>
    <xf numFmtId="43" fontId="14" fillId="0" borderId="10" xfId="1" applyFont="1" applyBorder="1"/>
    <xf numFmtId="43" fontId="14" fillId="0" borderId="0" xfId="1" applyFont="1"/>
    <xf numFmtId="43" fontId="0" fillId="0" borderId="0" xfId="0" applyNumberFormat="1"/>
    <xf numFmtId="4" fontId="0" fillId="0" borderId="0" xfId="0" applyNumberFormat="1"/>
    <xf numFmtId="43" fontId="5" fillId="5" borderId="0" xfId="0" applyNumberFormat="1" applyFont="1" applyFill="1"/>
    <xf numFmtId="0" fontId="14" fillId="0" borderId="8" xfId="0" applyFont="1" applyBorder="1"/>
    <xf numFmtId="43" fontId="14" fillId="0" borderId="8" xfId="1" applyFont="1" applyBorder="1"/>
    <xf numFmtId="43" fontId="13" fillId="0" borderId="0" xfId="1" applyFont="1"/>
    <xf numFmtId="43" fontId="14" fillId="2" borderId="0" xfId="0" applyNumberFormat="1" applyFont="1" applyFill="1"/>
    <xf numFmtId="43" fontId="14" fillId="4" borderId="0" xfId="1" applyFont="1" applyFill="1"/>
    <xf numFmtId="0" fontId="14" fillId="10" borderId="0" xfId="0" applyFont="1" applyFill="1"/>
    <xf numFmtId="43" fontId="14" fillId="10" borderId="0" xfId="1" applyFont="1" applyFill="1"/>
    <xf numFmtId="43" fontId="15" fillId="10" borderId="0" xfId="0" applyNumberFormat="1" applyFont="1" applyFill="1"/>
    <xf numFmtId="43" fontId="15" fillId="10" borderId="0" xfId="1" applyFont="1" applyFill="1"/>
    <xf numFmtId="0" fontId="14" fillId="11" borderId="0" xfId="0" applyFont="1" applyFill="1"/>
    <xf numFmtId="43" fontId="14" fillId="11" borderId="0" xfId="1" applyFont="1" applyFill="1"/>
    <xf numFmtId="0" fontId="14" fillId="12" borderId="0" xfId="0" applyFont="1" applyFill="1"/>
    <xf numFmtId="43" fontId="14" fillId="12" borderId="0" xfId="1" applyFont="1" applyFill="1"/>
    <xf numFmtId="43" fontId="13" fillId="13" borderId="0" xfId="0" applyNumberFormat="1" applyFont="1" applyFill="1"/>
    <xf numFmtId="2" fontId="14" fillId="0" borderId="0" xfId="0" applyNumberFormat="1" applyFont="1"/>
    <xf numFmtId="1" fontId="14" fillId="0" borderId="0" xfId="0" applyNumberFormat="1" applyFont="1"/>
    <xf numFmtId="2" fontId="15" fillId="0" borderId="0" xfId="0" applyNumberFormat="1" applyFont="1"/>
    <xf numFmtId="0" fontId="14" fillId="14" borderId="0" xfId="0" applyFont="1" applyFill="1"/>
    <xf numFmtId="43" fontId="14" fillId="14" borderId="0" xfId="1" applyFont="1" applyFill="1"/>
    <xf numFmtId="0" fontId="14" fillId="15" borderId="0" xfId="0" applyFont="1" applyFill="1"/>
    <xf numFmtId="43" fontId="14" fillId="15" borderId="0" xfId="1" applyFont="1" applyFill="1"/>
    <xf numFmtId="43" fontId="15" fillId="14" borderId="0" xfId="0" applyNumberFormat="1" applyFont="1" applyFill="1"/>
    <xf numFmtId="43" fontId="15" fillId="14" borderId="0" xfId="1" applyFont="1" applyFill="1"/>
    <xf numFmtId="0" fontId="14" fillId="16" borderId="0" xfId="0" applyFont="1" applyFill="1"/>
    <xf numFmtId="43" fontId="14" fillId="16" borderId="0" xfId="1" applyFont="1" applyFill="1"/>
    <xf numFmtId="0" fontId="14" fillId="2" borderId="0" xfId="0" applyFont="1" applyFill="1" applyAlignment="1">
      <alignment horizontal="center"/>
    </xf>
    <xf numFmtId="43" fontId="15" fillId="0" borderId="0" xfId="1" applyFont="1"/>
    <xf numFmtId="164" fontId="14" fillId="0" borderId="0" xfId="0" applyNumberFormat="1" applyFont="1"/>
    <xf numFmtId="0" fontId="9" fillId="8" borderId="1" xfId="0" applyFont="1" applyFill="1" applyBorder="1" applyAlignment="1">
      <alignment wrapText="1"/>
    </xf>
    <xf numFmtId="43" fontId="0" fillId="0" borderId="0" xfId="1" applyFont="1"/>
    <xf numFmtId="43" fontId="13" fillId="5" borderId="6" xfId="0" applyNumberFormat="1" applyFont="1" applyFill="1" applyBorder="1"/>
    <xf numFmtId="43" fontId="14" fillId="0" borderId="0" xfId="1" applyFont="1" applyBorder="1"/>
    <xf numFmtId="3" fontId="14" fillId="0" borderId="0" xfId="0" applyNumberFormat="1" applyFont="1" applyBorder="1"/>
    <xf numFmtId="0" fontId="16" fillId="0" borderId="0" xfId="0" applyFont="1" applyBorder="1"/>
    <xf numFmtId="0" fontId="16" fillId="0" borderId="0" xfId="0" applyFont="1"/>
    <xf numFmtId="4" fontId="14" fillId="0" borderId="0" xfId="0" applyNumberFormat="1" applyFont="1"/>
    <xf numFmtId="4" fontId="13" fillId="4" borderId="0" xfId="0" applyNumberFormat="1" applyFont="1" applyFill="1"/>
    <xf numFmtId="0" fontId="13" fillId="0" borderId="0" xfId="0" applyFont="1"/>
    <xf numFmtId="165" fontId="13" fillId="5" borderId="1" xfId="1" applyNumberFormat="1" applyFont="1" applyFill="1" applyBorder="1" applyAlignment="1">
      <alignment horizontal="right" vertical="top" wrapText="1"/>
    </xf>
    <xf numFmtId="165" fontId="17" fillId="5" borderId="1" xfId="1" applyNumberFormat="1" applyFont="1" applyFill="1" applyBorder="1" applyAlignment="1">
      <alignment horizontal="right" wrapText="1"/>
    </xf>
    <xf numFmtId="165" fontId="17" fillId="5" borderId="1" xfId="1" applyNumberFormat="1" applyFont="1" applyFill="1" applyBorder="1" applyAlignment="1">
      <alignment horizontal="right"/>
    </xf>
    <xf numFmtId="165" fontId="15" fillId="0" borderId="1" xfId="1" applyNumberFormat="1" applyFont="1" applyBorder="1" applyAlignment="1">
      <alignment horizontal="right" wrapText="1"/>
    </xf>
    <xf numFmtId="165" fontId="15" fillId="0" borderId="1" xfId="1" applyNumberFormat="1" applyFont="1" applyBorder="1" applyAlignment="1">
      <alignment horizontal="right" vertical="center" wrapText="1"/>
    </xf>
    <xf numFmtId="165" fontId="17" fillId="5" borderId="8" xfId="1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17" fillId="9" borderId="15" xfId="0" applyFont="1" applyFill="1" applyBorder="1" applyAlignment="1">
      <alignment horizontal="right" wrapText="1"/>
    </xf>
    <xf numFmtId="0" fontId="17" fillId="9" borderId="14" xfId="0" applyFont="1" applyFill="1" applyBorder="1" applyAlignment="1">
      <alignment horizontal="right" wrapText="1"/>
    </xf>
    <xf numFmtId="0" fontId="18" fillId="5" borderId="5" xfId="0" applyFont="1" applyFill="1" applyBorder="1" applyAlignment="1">
      <alignment horizontal="right"/>
    </xf>
    <xf numFmtId="0" fontId="17" fillId="5" borderId="7" xfId="0" applyFont="1" applyFill="1" applyBorder="1" applyAlignment="1">
      <alignment horizontal="right"/>
    </xf>
    <xf numFmtId="165" fontId="13" fillId="5" borderId="21" xfId="1" applyNumberFormat="1" applyFont="1" applyFill="1" applyBorder="1" applyAlignment="1">
      <alignment horizontal="right" vertical="top" wrapText="1"/>
    </xf>
    <xf numFmtId="165" fontId="17" fillId="5" borderId="21" xfId="1" applyNumberFormat="1" applyFont="1" applyFill="1" applyBorder="1" applyAlignment="1">
      <alignment horizontal="right" wrapText="1"/>
    </xf>
    <xf numFmtId="165" fontId="13" fillId="5" borderId="22" xfId="1" applyNumberFormat="1" applyFont="1" applyFill="1" applyBorder="1" applyAlignment="1">
      <alignment horizontal="right" vertical="top" wrapText="1"/>
    </xf>
    <xf numFmtId="166" fontId="13" fillId="5" borderId="26" xfId="1" applyNumberFormat="1" applyFont="1" applyFill="1" applyBorder="1" applyAlignment="1">
      <alignment horizontal="right" vertical="top" wrapText="1"/>
    </xf>
    <xf numFmtId="166" fontId="17" fillId="5" borderId="26" xfId="1" applyNumberFormat="1" applyFont="1" applyFill="1" applyBorder="1" applyAlignment="1">
      <alignment horizontal="right" wrapText="1"/>
    </xf>
    <xf numFmtId="166" fontId="17" fillId="5" borderId="26" xfId="1" applyNumberFormat="1" applyFont="1" applyFill="1" applyBorder="1" applyAlignment="1">
      <alignment horizontal="right"/>
    </xf>
    <xf numFmtId="166" fontId="13" fillId="5" borderId="27" xfId="1" applyNumberFormat="1" applyFont="1" applyFill="1" applyBorder="1" applyAlignment="1">
      <alignment horizontal="right" vertical="top" wrapText="1"/>
    </xf>
    <xf numFmtId="0" fontId="17" fillId="9" borderId="16" xfId="0" applyFont="1" applyFill="1" applyBorder="1" applyAlignment="1">
      <alignment horizontal="center" wrapText="1"/>
    </xf>
    <xf numFmtId="0" fontId="17" fillId="5" borderId="1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7" fillId="9" borderId="11" xfId="0" applyFont="1" applyFill="1" applyBorder="1" applyAlignment="1">
      <alignment horizontal="right" wrapText="1"/>
    </xf>
    <xf numFmtId="0" fontId="13" fillId="0" borderId="20" xfId="0" applyFont="1" applyBorder="1" applyAlignment="1">
      <alignment horizontal="right"/>
    </xf>
    <xf numFmtId="165" fontId="13" fillId="6" borderId="21" xfId="1" applyNumberFormat="1" applyFont="1" applyFill="1" applyBorder="1" applyAlignment="1">
      <alignment horizontal="right"/>
    </xf>
    <xf numFmtId="166" fontId="13" fillId="6" borderId="26" xfId="1" applyNumberFormat="1" applyFont="1" applyFill="1" applyBorder="1" applyAlignment="1">
      <alignment horizontal="right"/>
    </xf>
    <xf numFmtId="0" fontId="17" fillId="5" borderId="1" xfId="0" applyFont="1" applyFill="1" applyBorder="1" applyAlignment="1">
      <alignment horizontal="right" wrapText="1"/>
    </xf>
    <xf numFmtId="0" fontId="15" fillId="0" borderId="1" xfId="0" applyFont="1" applyBorder="1" applyAlignment="1">
      <alignment horizontal="right"/>
    </xf>
    <xf numFmtId="0" fontId="13" fillId="6" borderId="1" xfId="0" applyFont="1" applyFill="1" applyBorder="1" applyAlignment="1">
      <alignment horizontal="right"/>
    </xf>
    <xf numFmtId="165" fontId="13" fillId="6" borderId="1" xfId="1" applyNumberFormat="1" applyFont="1" applyFill="1" applyBorder="1" applyAlignment="1">
      <alignment horizontal="right"/>
    </xf>
    <xf numFmtId="0" fontId="17" fillId="0" borderId="1" xfId="0" applyFont="1" applyBorder="1" applyAlignment="1">
      <alignment horizontal="right" wrapText="1"/>
    </xf>
    <xf numFmtId="165" fontId="17" fillId="0" borderId="1" xfId="1" applyNumberFormat="1" applyFont="1" applyBorder="1" applyAlignment="1">
      <alignment horizontal="right" wrapText="1"/>
    </xf>
    <xf numFmtId="165" fontId="17" fillId="0" borderId="21" xfId="1" applyNumberFormat="1" applyFont="1" applyBorder="1" applyAlignment="1">
      <alignment horizontal="right" wrapText="1"/>
    </xf>
    <xf numFmtId="166" fontId="17" fillId="0" borderId="26" xfId="1" applyNumberFormat="1" applyFont="1" applyBorder="1" applyAlignment="1">
      <alignment horizontal="right" wrapText="1"/>
    </xf>
    <xf numFmtId="165" fontId="13" fillId="5" borderId="21" xfId="1" applyNumberFormat="1" applyFont="1" applyFill="1" applyBorder="1" applyAlignment="1">
      <alignment horizontal="right"/>
    </xf>
    <xf numFmtId="166" fontId="13" fillId="5" borderId="26" xfId="1" applyNumberFormat="1" applyFont="1" applyFill="1" applyBorder="1" applyAlignment="1">
      <alignment horizontal="right"/>
    </xf>
    <xf numFmtId="0" fontId="17" fillId="5" borderId="1" xfId="0" applyFont="1" applyFill="1" applyBorder="1" applyAlignment="1">
      <alignment horizontal="right"/>
    </xf>
    <xf numFmtId="10" fontId="13" fillId="5" borderId="0" xfId="0" applyNumberFormat="1" applyFont="1" applyFill="1" applyAlignment="1">
      <alignment horizontal="right"/>
    </xf>
    <xf numFmtId="0" fontId="0" fillId="0" borderId="0" xfId="0" applyFont="1"/>
    <xf numFmtId="166" fontId="0" fillId="0" borderId="0" xfId="0" applyNumberFormat="1" applyFont="1"/>
    <xf numFmtId="0" fontId="4" fillId="0" borderId="0" xfId="0" applyFont="1"/>
    <xf numFmtId="0" fontId="0" fillId="0" borderId="0" xfId="0" applyFont="1" applyFill="1"/>
    <xf numFmtId="4" fontId="0" fillId="0" borderId="0" xfId="0" applyNumberFormat="1" applyFont="1" applyFill="1"/>
    <xf numFmtId="0" fontId="0" fillId="0" borderId="0" xfId="0" applyFont="1" applyBorder="1"/>
    <xf numFmtId="166" fontId="0" fillId="0" borderId="0" xfId="0" applyNumberFormat="1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166" fontId="4" fillId="0" borderId="25" xfId="0" applyNumberFormat="1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1" xfId="0" applyFont="1" applyBorder="1"/>
    <xf numFmtId="43" fontId="4" fillId="0" borderId="1" xfId="1" applyFont="1" applyBorder="1" applyAlignment="1">
      <alignment horizontal="center"/>
    </xf>
    <xf numFmtId="43" fontId="4" fillId="0" borderId="1" xfId="1" applyFont="1" applyBorder="1" applyAlignment="1">
      <alignment horizontal="right"/>
    </xf>
    <xf numFmtId="165" fontId="4" fillId="0" borderId="1" xfId="1" applyNumberFormat="1" applyFont="1" applyBorder="1" applyAlignment="1">
      <alignment horizontal="right"/>
    </xf>
    <xf numFmtId="165" fontId="4" fillId="0" borderId="21" xfId="1" applyNumberFormat="1" applyFont="1" applyBorder="1" applyAlignment="1">
      <alignment horizontal="right"/>
    </xf>
    <xf numFmtId="166" fontId="4" fillId="0" borderId="26" xfId="1" applyNumberFormat="1" applyFont="1" applyBorder="1" applyAlignment="1">
      <alignment horizontal="right"/>
    </xf>
    <xf numFmtId="43" fontId="4" fillId="0" borderId="0" xfId="1" applyFont="1" applyBorder="1"/>
    <xf numFmtId="4" fontId="4" fillId="0" borderId="0" xfId="0" applyNumberFormat="1" applyFont="1" applyBorder="1"/>
    <xf numFmtId="0" fontId="4" fillId="6" borderId="5" xfId="0" applyFont="1" applyFill="1" applyBorder="1" applyAlignment="1">
      <alignment horizontal="righ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right"/>
    </xf>
    <xf numFmtId="165" fontId="4" fillId="6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65" fontId="4" fillId="0" borderId="1" xfId="1" applyNumberFormat="1" applyFont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right"/>
    </xf>
    <xf numFmtId="165" fontId="4" fillId="5" borderId="1" xfId="1" applyNumberFormat="1" applyFont="1" applyFill="1" applyBorder="1" applyAlignment="1">
      <alignment horizontal="right"/>
    </xf>
    <xf numFmtId="165" fontId="4" fillId="5" borderId="21" xfId="1" applyNumberFormat="1" applyFont="1" applyFill="1" applyBorder="1" applyAlignment="1">
      <alignment horizontal="right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65" fontId="4" fillId="0" borderId="21" xfId="1" applyNumberFormat="1" applyFont="1" applyBorder="1" applyAlignment="1">
      <alignment horizontal="right" vertical="top" wrapText="1"/>
    </xf>
    <xf numFmtId="0" fontId="4" fillId="5" borderId="1" xfId="0" applyFont="1" applyFill="1" applyBorder="1" applyAlignment="1">
      <alignment horizontal="center" vertical="top" wrapText="1"/>
    </xf>
    <xf numFmtId="165" fontId="4" fillId="5" borderId="1" xfId="1" applyNumberFormat="1" applyFont="1" applyFill="1" applyBorder="1" applyAlignment="1">
      <alignment horizontal="right" vertical="top" wrapText="1"/>
    </xf>
    <xf numFmtId="165" fontId="4" fillId="5" borderId="21" xfId="1" applyNumberFormat="1" applyFont="1" applyFill="1" applyBorder="1" applyAlignment="1">
      <alignment horizontal="right" vertical="top" wrapText="1"/>
    </xf>
    <xf numFmtId="166" fontId="4" fillId="5" borderId="26" xfId="1" applyNumberFormat="1" applyFont="1" applyFill="1" applyBorder="1" applyAlignment="1">
      <alignment horizontal="right" vertical="top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horizontal="center" vertical="top" wrapText="1"/>
    </xf>
    <xf numFmtId="165" fontId="4" fillId="8" borderId="1" xfId="1" applyNumberFormat="1" applyFont="1" applyFill="1" applyBorder="1" applyAlignment="1">
      <alignment horizontal="right" vertical="top" wrapText="1"/>
    </xf>
    <xf numFmtId="43" fontId="4" fillId="0" borderId="0" xfId="1" applyFont="1"/>
    <xf numFmtId="0" fontId="4" fillId="0" borderId="1" xfId="0" applyFont="1" applyBorder="1" applyAlignment="1">
      <alignment horizontal="center" vertical="center" wrapText="1"/>
    </xf>
    <xf numFmtId="0" fontId="18" fillId="8" borderId="1" xfId="0" applyFont="1" applyFill="1" applyBorder="1" applyAlignment="1">
      <alignment wrapText="1"/>
    </xf>
    <xf numFmtId="0" fontId="18" fillId="8" borderId="1" xfId="0" applyFont="1" applyFill="1" applyBorder="1" applyAlignment="1">
      <alignment horizontal="center"/>
    </xf>
    <xf numFmtId="165" fontId="15" fillId="8" borderId="1" xfId="1" applyNumberFormat="1" applyFont="1" applyFill="1" applyBorder="1" applyAlignment="1">
      <alignment horizontal="right"/>
    </xf>
    <xf numFmtId="0" fontId="4" fillId="5" borderId="8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6" fontId="4" fillId="0" borderId="0" xfId="0" applyNumberFormat="1" applyFont="1"/>
    <xf numFmtId="0" fontId="17" fillId="9" borderId="19" xfId="0" applyFont="1" applyFill="1" applyBorder="1" applyAlignment="1">
      <alignment horizontal="center" wrapText="1"/>
    </xf>
    <xf numFmtId="166" fontId="17" fillId="9" borderId="23" xfId="0" applyNumberFormat="1" applyFont="1" applyFill="1" applyBorder="1" applyAlignment="1">
      <alignment horizontal="center" wrapText="1"/>
    </xf>
    <xf numFmtId="0" fontId="17" fillId="9" borderId="13" xfId="0" applyFont="1" applyFill="1" applyBorder="1" applyAlignment="1">
      <alignment horizontal="left" wrapText="1"/>
    </xf>
    <xf numFmtId="0" fontId="19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Border="1" applyAlignment="1">
      <alignment horizontal="left"/>
    </xf>
    <xf numFmtId="0" fontId="21" fillId="0" borderId="0" xfId="0" applyFont="1" applyBorder="1"/>
    <xf numFmtId="166" fontId="18" fillId="9" borderId="24" xfId="0" applyNumberFormat="1" applyFont="1" applyFill="1" applyBorder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horizontal="right"/>
    </xf>
    <xf numFmtId="9" fontId="4" fillId="0" borderId="0" xfId="3" applyFont="1"/>
    <xf numFmtId="165" fontId="2" fillId="0" borderId="0" xfId="1" applyNumberFormat="1" applyFont="1" applyBorder="1"/>
    <xf numFmtId="165" fontId="4" fillId="0" borderId="0" xfId="0" applyNumberFormat="1" applyFont="1"/>
    <xf numFmtId="166" fontId="13" fillId="0" borderId="0" xfId="0" applyNumberFormat="1" applyFont="1"/>
    <xf numFmtId="9" fontId="0" fillId="0" borderId="0" xfId="3" applyFont="1"/>
    <xf numFmtId="9" fontId="0" fillId="0" borderId="0" xfId="3" applyFont="1" applyFill="1"/>
    <xf numFmtId="9" fontId="4" fillId="0" borderId="0" xfId="3" applyFont="1" applyAlignment="1">
      <alignment horizontal="center"/>
    </xf>
    <xf numFmtId="9" fontId="2" fillId="0" borderId="0" xfId="3" applyFont="1" applyBorder="1" applyAlignment="1">
      <alignment horizontal="right"/>
    </xf>
    <xf numFmtId="9" fontId="4" fillId="0" borderId="0" xfId="3" applyFont="1" applyAlignment="1">
      <alignment horizontal="left"/>
    </xf>
    <xf numFmtId="2" fontId="4" fillId="0" borderId="0" xfId="4" applyNumberFormat="1" applyFont="1"/>
    <xf numFmtId="165" fontId="4" fillId="0" borderId="1" xfId="1" applyNumberFormat="1" applyFont="1" applyBorder="1" applyAlignment="1"/>
    <xf numFmtId="165" fontId="4" fillId="0" borderId="21" xfId="1" applyNumberFormat="1" applyFont="1" applyBorder="1" applyAlignment="1"/>
    <xf numFmtId="165" fontId="17" fillId="5" borderId="1" xfId="1" applyNumberFormat="1" applyFont="1" applyFill="1" applyBorder="1" applyAlignment="1"/>
    <xf numFmtId="165" fontId="13" fillId="5" borderId="21" xfId="1" applyNumberFormat="1" applyFont="1" applyFill="1" applyBorder="1" applyAlignment="1">
      <alignment vertical="top" wrapText="1"/>
    </xf>
    <xf numFmtId="165" fontId="17" fillId="5" borderId="1" xfId="1" applyNumberFormat="1" applyFont="1" applyFill="1" applyBorder="1" applyAlignment="1">
      <alignment wrapText="1"/>
    </xf>
    <xf numFmtId="165" fontId="4" fillId="5" borderId="21" xfId="1" applyNumberFormat="1" applyFont="1" applyFill="1" applyBorder="1" applyAlignment="1"/>
    <xf numFmtId="165" fontId="15" fillId="0" borderId="1" xfId="1" applyNumberFormat="1" applyFont="1" applyBorder="1" applyAlignment="1">
      <alignment wrapText="1"/>
    </xf>
    <xf numFmtId="165" fontId="4" fillId="0" borderId="21" xfId="1" applyNumberFormat="1" applyFont="1" applyBorder="1" applyAlignment="1">
      <alignment vertical="top" wrapText="1"/>
    </xf>
    <xf numFmtId="165" fontId="1" fillId="0" borderId="1" xfId="1" applyNumberFormat="1" applyFont="1" applyBorder="1" applyAlignment="1">
      <alignment horizontal="right"/>
    </xf>
    <xf numFmtId="165" fontId="1" fillId="0" borderId="21" xfId="1" applyNumberFormat="1" applyFont="1" applyBorder="1" applyAlignment="1">
      <alignment horizontal="right"/>
    </xf>
    <xf numFmtId="166" fontId="1" fillId="0" borderId="26" xfId="1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 wrapText="1"/>
    </xf>
    <xf numFmtId="165" fontId="1" fillId="0" borderId="0" xfId="1" applyNumberFormat="1" applyFont="1"/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</cellXfs>
  <cellStyles count="5">
    <cellStyle name="Comma" xfId="1" builtinId="3"/>
    <cellStyle name="Comma 2 2 2" xfId="2"/>
    <cellStyle name="Currency" xfId="4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workbookViewId="0">
      <selection activeCell="I90" sqref="I90"/>
    </sheetView>
  </sheetViews>
  <sheetFormatPr baseColWidth="10" defaultColWidth="8.83203125" defaultRowHeight="15" x14ac:dyDescent="0.2"/>
  <cols>
    <col min="1" max="1" width="18.83203125" customWidth="1"/>
    <col min="2" max="2" width="26.6640625" customWidth="1"/>
    <col min="3" max="3" width="14.5" bestFit="1" customWidth="1"/>
    <col min="4" max="4" width="16" bestFit="1" customWidth="1"/>
    <col min="5" max="5" width="14.5" bestFit="1" customWidth="1"/>
    <col min="6" max="10" width="12.6640625" bestFit="1" customWidth="1"/>
  </cols>
  <sheetData>
    <row r="2" spans="1:10" ht="24.75" customHeight="1" x14ac:dyDescent="0.2">
      <c r="A2" s="59" t="s">
        <v>193</v>
      </c>
      <c r="D2" s="167">
        <v>3229056.8955999999</v>
      </c>
      <c r="F2" t="s">
        <v>193</v>
      </c>
      <c r="I2" s="169">
        <v>3019315.03</v>
      </c>
    </row>
    <row r="3" spans="1:10" ht="24.75" customHeight="1" x14ac:dyDescent="0.2">
      <c r="A3" s="59" t="s">
        <v>194</v>
      </c>
      <c r="D3" s="167">
        <v>3509299.7003999995</v>
      </c>
      <c r="F3" t="s">
        <v>194</v>
      </c>
      <c r="I3" s="169">
        <v>3227205.49</v>
      </c>
    </row>
    <row r="4" spans="1:10" ht="24.75" customHeight="1" x14ac:dyDescent="0.2">
      <c r="A4" s="59" t="s">
        <v>195</v>
      </c>
      <c r="C4" s="167">
        <v>3568520.0600000005</v>
      </c>
      <c r="D4">
        <v>0</v>
      </c>
      <c r="F4" t="s">
        <v>195</v>
      </c>
      <c r="H4" s="169">
        <v>3336243.78</v>
      </c>
    </row>
    <row r="5" spans="1:10" ht="24.75" customHeight="1" x14ac:dyDescent="0.2">
      <c r="A5" s="59" t="s">
        <v>196</v>
      </c>
      <c r="C5" s="167">
        <v>3827846.8481000001</v>
      </c>
      <c r="D5">
        <v>0</v>
      </c>
      <c r="F5" t="s">
        <v>196</v>
      </c>
      <c r="H5" s="169">
        <v>3548247.86</v>
      </c>
    </row>
    <row r="6" spans="1:10" ht="24.75" customHeight="1" x14ac:dyDescent="0.2">
      <c r="A6" s="59" t="s">
        <v>197</v>
      </c>
      <c r="C6" s="167">
        <v>3942581.7582767997</v>
      </c>
      <c r="D6">
        <v>0</v>
      </c>
      <c r="F6" t="s">
        <v>197</v>
      </c>
      <c r="H6" s="169">
        <v>3701454.72</v>
      </c>
    </row>
    <row r="7" spans="1:10" ht="24.75" customHeight="1" x14ac:dyDescent="0.2">
      <c r="A7" s="59" t="s">
        <v>198</v>
      </c>
      <c r="B7" s="167">
        <v>3965002.8391</v>
      </c>
      <c r="C7" s="168">
        <v>0</v>
      </c>
      <c r="D7" s="168">
        <v>0</v>
      </c>
      <c r="F7" t="s">
        <v>198</v>
      </c>
      <c r="J7" s="169">
        <v>3701460.05</v>
      </c>
    </row>
    <row r="8" spans="1:10" ht="24.75" customHeight="1" x14ac:dyDescent="0.2">
      <c r="A8" s="59" t="s">
        <v>199</v>
      </c>
      <c r="B8" s="167">
        <v>5047432.2119999994</v>
      </c>
      <c r="C8" s="167">
        <v>0</v>
      </c>
      <c r="D8">
        <v>0</v>
      </c>
      <c r="F8" t="s">
        <v>199</v>
      </c>
      <c r="J8" s="169">
        <v>4642432.21</v>
      </c>
    </row>
    <row r="9" spans="1:10" ht="24.75" customHeight="1" x14ac:dyDescent="0.2">
      <c r="A9" s="59" t="s">
        <v>200</v>
      </c>
      <c r="B9" s="167">
        <v>4944172.9172</v>
      </c>
      <c r="C9" s="167">
        <v>0</v>
      </c>
      <c r="D9">
        <v>0</v>
      </c>
      <c r="F9" t="s">
        <v>200</v>
      </c>
      <c r="J9" s="169">
        <v>4727718.9000000004</v>
      </c>
    </row>
    <row r="10" spans="1:10" ht="24.75" customHeight="1" x14ac:dyDescent="0.2">
      <c r="A10" s="59" t="s">
        <v>201</v>
      </c>
      <c r="B10" s="167">
        <v>5577547.5132768005</v>
      </c>
      <c r="C10" s="167">
        <v>0</v>
      </c>
      <c r="D10">
        <v>0</v>
      </c>
      <c r="F10" t="s">
        <v>201</v>
      </c>
      <c r="J10" s="169">
        <v>4936146.45</v>
      </c>
    </row>
    <row r="11" spans="1:10" ht="24.75" customHeight="1" x14ac:dyDescent="0.2">
      <c r="A11" s="59" t="s">
        <v>202</v>
      </c>
      <c r="B11" s="167">
        <v>0</v>
      </c>
      <c r="C11" s="168">
        <v>0</v>
      </c>
      <c r="D11" s="167">
        <v>5821215.2982999999</v>
      </c>
      <c r="F11" t="s">
        <v>202</v>
      </c>
      <c r="I11" s="169">
        <v>5417612.2000000002</v>
      </c>
      <c r="J11" s="169">
        <v>18007757.609999999</v>
      </c>
    </row>
    <row r="12" spans="1:10" ht="24.75" customHeight="1" x14ac:dyDescent="0.2">
      <c r="A12" s="59" t="s">
        <v>203</v>
      </c>
      <c r="B12" s="167">
        <v>0</v>
      </c>
      <c r="C12" s="167">
        <v>0</v>
      </c>
      <c r="D12" s="167">
        <v>7132015.4189400002</v>
      </c>
      <c r="F12" t="s">
        <v>203</v>
      </c>
      <c r="I12" s="169">
        <v>6542656.4199999999</v>
      </c>
    </row>
    <row r="13" spans="1:10" x14ac:dyDescent="0.2">
      <c r="B13" s="170">
        <f>SUM(B7:B12)</f>
        <v>19534155.4815768</v>
      </c>
      <c r="C13" s="170">
        <f>SUM(C4:C12)</f>
        <v>11338948.666376799</v>
      </c>
      <c r="D13" s="170">
        <f>SUM(D2:D12)</f>
        <v>19691587.313239999</v>
      </c>
      <c r="F13" t="s">
        <v>204</v>
      </c>
      <c r="H13" s="169">
        <v>7511112.7999999998</v>
      </c>
      <c r="I13" s="169">
        <v>18206789.140000001</v>
      </c>
    </row>
    <row r="14" spans="1:10" x14ac:dyDescent="0.2">
      <c r="C14" s="168">
        <f>C13+H13</f>
        <v>18850061.4663768</v>
      </c>
      <c r="H14" s="169">
        <v>18097059.16</v>
      </c>
      <c r="J14" s="169">
        <v>54311605.909999996</v>
      </c>
    </row>
    <row r="15" spans="1:10" x14ac:dyDescent="0.2">
      <c r="C15" s="168">
        <f>B13+C14+D13</f>
        <v>58075804.261193596</v>
      </c>
    </row>
    <row r="16" spans="1:10" x14ac:dyDescent="0.2">
      <c r="C16" s="168">
        <f>C15/4</f>
        <v>14518951.065298399</v>
      </c>
    </row>
    <row r="17" spans="3:3" x14ac:dyDescent="0.2">
      <c r="C17" s="168">
        <f>C15/3</f>
        <v>19358601.420397867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98"/>
  <sheetViews>
    <sheetView topLeftCell="E71" workbookViewId="0">
      <selection activeCell="I90" sqref="I90"/>
    </sheetView>
  </sheetViews>
  <sheetFormatPr baseColWidth="10" defaultColWidth="8.83203125" defaultRowHeight="16" x14ac:dyDescent="0.2"/>
  <cols>
    <col min="1" max="2" width="8.83203125" style="59"/>
    <col min="3" max="3" width="45.33203125" style="59" customWidth="1"/>
    <col min="4" max="4" width="8.83203125" style="59"/>
    <col min="5" max="5" width="10.6640625" style="59" customWidth="1"/>
    <col min="6" max="6" width="15.6640625" style="59" bestFit="1" customWidth="1"/>
    <col min="7" max="7" width="16.5" style="59" customWidth="1"/>
    <col min="8" max="8" width="17.6640625" style="59" customWidth="1"/>
    <col min="9" max="10" width="15.6640625" style="59" customWidth="1"/>
    <col min="11" max="11" width="15.6640625" style="59" bestFit="1" customWidth="1"/>
    <col min="12" max="12" width="10.5" style="59" customWidth="1"/>
    <col min="13" max="13" width="7.1640625" style="59" customWidth="1"/>
    <col min="14" max="14" width="16.83203125" style="59" bestFit="1" customWidth="1"/>
    <col min="15" max="15" width="15.6640625" style="59" bestFit="1" customWidth="1"/>
    <col min="16" max="16384" width="8.83203125" style="59"/>
  </cols>
  <sheetData>
    <row r="1" spans="2:18" x14ac:dyDescent="0.2">
      <c r="B1" s="59" t="s">
        <v>231</v>
      </c>
      <c r="D1" s="205"/>
      <c r="G1" s="208" t="s">
        <v>235</v>
      </c>
      <c r="I1" s="206"/>
    </row>
    <row r="2" spans="2:18" x14ac:dyDescent="0.2">
      <c r="B2" s="59" t="s">
        <v>232</v>
      </c>
      <c r="D2" s="205"/>
      <c r="G2" s="60" t="s">
        <v>52</v>
      </c>
      <c r="H2" s="60"/>
      <c r="I2" s="61" t="e">
        <f>G93</f>
        <v>#REF!</v>
      </c>
      <c r="J2" s="61"/>
    </row>
    <row r="3" spans="2:18" x14ac:dyDescent="0.2">
      <c r="B3" s="59" t="s">
        <v>233</v>
      </c>
      <c r="D3" s="205"/>
      <c r="G3" s="62" t="s">
        <v>53</v>
      </c>
      <c r="H3" s="62"/>
      <c r="I3" s="63">
        <v>4616182.4400000004</v>
      </c>
      <c r="J3" s="63"/>
    </row>
    <row r="4" spans="2:18" ht="17" thickBot="1" x14ac:dyDescent="0.25">
      <c r="B4" s="204"/>
      <c r="C4" s="64"/>
      <c r="D4" s="64"/>
      <c r="E4" s="64"/>
      <c r="G4" s="65"/>
      <c r="H4" s="65" t="s">
        <v>54</v>
      </c>
      <c r="I4" s="207" t="e">
        <f>SUM(I2:I3)</f>
        <v>#REF!</v>
      </c>
      <c r="J4" s="66"/>
    </row>
    <row r="5" spans="2:18" ht="105.75" customHeight="1" thickBot="1" x14ac:dyDescent="0.25">
      <c r="B5" s="67" t="s">
        <v>171</v>
      </c>
      <c r="C5" s="68" t="s">
        <v>172</v>
      </c>
      <c r="D5" s="68" t="s">
        <v>1</v>
      </c>
      <c r="E5" s="68" t="s">
        <v>2</v>
      </c>
      <c r="F5" s="68" t="s">
        <v>173</v>
      </c>
      <c r="G5" s="69" t="s">
        <v>174</v>
      </c>
      <c r="H5" s="97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8" ht="17" thickBot="1" x14ac:dyDescent="0.25">
      <c r="B6" s="71">
        <v>1</v>
      </c>
      <c r="C6" s="72" t="s">
        <v>29</v>
      </c>
      <c r="D6" s="73"/>
      <c r="E6" s="73"/>
      <c r="F6" s="73"/>
      <c r="G6" s="74"/>
      <c r="H6" s="98"/>
      <c r="I6" s="64"/>
      <c r="J6" s="64"/>
      <c r="K6" s="75"/>
      <c r="L6" s="64"/>
      <c r="M6" s="64"/>
      <c r="N6" s="64"/>
      <c r="O6" s="64"/>
      <c r="P6" s="64"/>
      <c r="Q6" s="64"/>
      <c r="R6" s="64"/>
    </row>
    <row r="7" spans="2:18" x14ac:dyDescent="0.2">
      <c r="B7" s="76">
        <v>1.1000000000000001</v>
      </c>
      <c r="C7" s="77" t="s">
        <v>30</v>
      </c>
      <c r="D7" s="77"/>
      <c r="E7" s="77"/>
      <c r="F7" s="77"/>
      <c r="G7" s="78"/>
      <c r="H7" s="98"/>
      <c r="I7" s="64"/>
      <c r="J7" s="64"/>
      <c r="K7" s="64"/>
      <c r="L7" s="64"/>
      <c r="M7" s="64"/>
      <c r="N7" s="64"/>
      <c r="O7" s="64"/>
      <c r="P7" s="64"/>
      <c r="Q7" s="64"/>
      <c r="R7" s="64"/>
    </row>
    <row r="8" spans="2:18" x14ac:dyDescent="0.2">
      <c r="B8" s="79" t="s">
        <v>58</v>
      </c>
      <c r="C8" s="80" t="s">
        <v>59</v>
      </c>
      <c r="D8" s="80" t="s">
        <v>3</v>
      </c>
      <c r="E8" s="158" t="e">
        <f>#REF!+#REF!+#REF!+#REF!+#REF!+#REF!+'Kecha Senga'!E8+#REF!+'Alegude &amp; Durbe'!E8+#REF!+'Mele Gagula '!#REF!+'Chano Dorga'!E8</f>
        <v>#REF!</v>
      </c>
      <c r="F8" s="44">
        <v>2000</v>
      </c>
      <c r="G8" s="158" t="e">
        <f>F8*E8</f>
        <v>#REF!</v>
      </c>
      <c r="H8" s="98"/>
      <c r="I8" s="157"/>
      <c r="J8" s="64"/>
      <c r="K8" s="64"/>
      <c r="L8" s="64"/>
      <c r="M8" s="64"/>
      <c r="N8" s="64"/>
      <c r="O8" s="64"/>
      <c r="P8" s="64"/>
      <c r="Q8" s="64"/>
      <c r="R8" s="64"/>
    </row>
    <row r="9" spans="2:18" x14ac:dyDescent="0.2">
      <c r="B9" s="79" t="s">
        <v>65</v>
      </c>
      <c r="C9" s="80" t="s">
        <v>60</v>
      </c>
      <c r="D9" s="80" t="s">
        <v>3</v>
      </c>
      <c r="E9" s="158" t="e">
        <f>#REF!+#REF!+#REF!+#REF!+#REF!+#REF!+'Kecha Senga'!E9+#REF!+'Alegude &amp; Durbe'!E9+#REF!+'Mele Gagula '!#REF!+'Chano Dorga'!E9</f>
        <v>#REF!</v>
      </c>
      <c r="F9" s="44">
        <v>1700</v>
      </c>
      <c r="G9" s="158" t="e">
        <f>F9*E9</f>
        <v>#REF!</v>
      </c>
      <c r="H9" s="166"/>
      <c r="I9" s="157"/>
      <c r="J9" s="64"/>
      <c r="K9" s="64"/>
      <c r="L9" s="64"/>
      <c r="M9" s="64"/>
      <c r="N9" s="64"/>
      <c r="O9" s="64"/>
      <c r="P9" s="64"/>
      <c r="Q9" s="64"/>
      <c r="R9" s="64"/>
    </row>
    <row r="10" spans="2:18" x14ac:dyDescent="0.2">
      <c r="B10" s="79" t="s">
        <v>66</v>
      </c>
      <c r="C10" s="80" t="s">
        <v>61</v>
      </c>
      <c r="D10" s="80" t="s">
        <v>3</v>
      </c>
      <c r="E10" s="158" t="e">
        <f>#REF!+#REF!+#REF!+#REF!+#REF!+#REF!+'Kecha Senga'!E10+#REF!+'Alegude &amp; Durbe'!E10+#REF!+'Mele Gagula '!E8+'Chano Dorga'!E10</f>
        <v>#REF!</v>
      </c>
      <c r="F10" s="44">
        <v>1450</v>
      </c>
      <c r="G10" s="158" t="e">
        <f>F10*E10</f>
        <v>#REF!</v>
      </c>
      <c r="H10" s="166"/>
      <c r="I10" s="157"/>
      <c r="J10" s="157"/>
      <c r="K10" s="157"/>
      <c r="L10" s="64"/>
      <c r="M10" s="64"/>
      <c r="N10" s="64"/>
      <c r="O10" s="64"/>
      <c r="P10" s="64"/>
      <c r="Q10" s="64"/>
      <c r="R10" s="64"/>
    </row>
    <row r="11" spans="2:18" x14ac:dyDescent="0.2">
      <c r="B11" s="79" t="s">
        <v>67</v>
      </c>
      <c r="C11" s="80" t="s">
        <v>62</v>
      </c>
      <c r="D11" s="80" t="s">
        <v>3</v>
      </c>
      <c r="E11" s="158" t="e">
        <f>#REF!+#REF!+#REF!+#REF!+#REF!+#REF!+'Kecha Senga'!E11+#REF!+'Alegude &amp; Durbe'!E11+#REF!+'Mele Gagula '!E9+'Chano Dorga'!E11</f>
        <v>#REF!</v>
      </c>
      <c r="F11" s="44">
        <v>1000</v>
      </c>
      <c r="G11" s="158" t="e">
        <f t="shared" ref="G11:G29" si="0">F11*E11</f>
        <v>#REF!</v>
      </c>
      <c r="H11" s="166"/>
      <c r="I11" s="157"/>
      <c r="J11" s="64"/>
      <c r="K11" s="64"/>
      <c r="L11" s="64"/>
      <c r="M11" s="64"/>
      <c r="N11" s="64"/>
      <c r="O11" s="64"/>
      <c r="P11" s="64"/>
      <c r="Q11" s="64"/>
      <c r="R11" s="64"/>
    </row>
    <row r="12" spans="2:18" x14ac:dyDescent="0.2">
      <c r="B12" s="79" t="s">
        <v>68</v>
      </c>
      <c r="C12" s="80" t="s">
        <v>63</v>
      </c>
      <c r="D12" s="80" t="s">
        <v>3</v>
      </c>
      <c r="E12" s="158" t="e">
        <f>#REF!+#REF!+#REF!+#REF!+#REF!+#REF!+'Kecha Senga'!E12+#REF!+'Alegude &amp; Durbe'!E12+#REF!+'Mele Gagula '!E10+'Chano Dorga'!E12</f>
        <v>#REF!</v>
      </c>
      <c r="F12" s="44">
        <v>780</v>
      </c>
      <c r="G12" s="158" t="e">
        <f t="shared" si="0"/>
        <v>#REF!</v>
      </c>
      <c r="H12" s="166"/>
      <c r="I12" s="157"/>
      <c r="J12" s="64"/>
      <c r="K12" s="64"/>
      <c r="L12" s="64"/>
      <c r="M12" s="64"/>
      <c r="N12" s="64"/>
      <c r="O12" s="64"/>
      <c r="P12" s="64"/>
      <c r="Q12" s="64"/>
      <c r="R12" s="64"/>
    </row>
    <row r="13" spans="2:18" x14ac:dyDescent="0.2">
      <c r="B13" s="79" t="s">
        <v>69</v>
      </c>
      <c r="C13" s="80" t="s">
        <v>64</v>
      </c>
      <c r="D13" s="80" t="s">
        <v>3</v>
      </c>
      <c r="E13" s="158" t="e">
        <f>#REF!+#REF!+#REF!+#REF!+#REF!+#REF!+'Kecha Senga'!E13+#REF!+'Alegude &amp; Durbe'!E13+#REF!+'Mele Gagula '!E11+'Chano Dorga'!E13</f>
        <v>#REF!</v>
      </c>
      <c r="F13" s="44">
        <v>730</v>
      </c>
      <c r="G13" s="158" t="e">
        <f t="shared" si="0"/>
        <v>#REF!</v>
      </c>
      <c r="H13" s="166"/>
      <c r="I13" s="157"/>
      <c r="J13" s="64"/>
      <c r="K13" s="64"/>
      <c r="L13" s="64"/>
      <c r="M13" s="64"/>
      <c r="N13" s="64"/>
      <c r="O13" s="81"/>
      <c r="P13" s="64"/>
      <c r="Q13" s="64"/>
      <c r="R13" s="64"/>
    </row>
    <row r="14" spans="2:18" x14ac:dyDescent="0.2">
      <c r="B14" s="79" t="s">
        <v>70</v>
      </c>
      <c r="C14" s="80" t="s">
        <v>4</v>
      </c>
      <c r="D14" s="80" t="s">
        <v>56</v>
      </c>
      <c r="E14" s="158" t="e">
        <f>#REF!+#REF!+#REF!+#REF!+#REF!+#REF!+'Kecha Senga'!E14+#REF!+'Alegude &amp; Durbe'!E14+#REF!+'Mele Gagula '!E12+'Chano Dorga'!E14</f>
        <v>#REF!</v>
      </c>
      <c r="F14" s="44">
        <v>280</v>
      </c>
      <c r="G14" s="158" t="e">
        <f t="shared" si="0"/>
        <v>#REF!</v>
      </c>
      <c r="H14" s="166"/>
      <c r="I14" s="157"/>
      <c r="J14" s="203"/>
      <c r="K14" s="64"/>
      <c r="L14" s="64"/>
      <c r="M14" s="64"/>
      <c r="N14" s="64"/>
      <c r="O14" s="64"/>
      <c r="P14" s="64"/>
      <c r="Q14" s="64"/>
      <c r="R14" s="64"/>
    </row>
    <row r="15" spans="2:18" x14ac:dyDescent="0.2">
      <c r="B15" s="79" t="s">
        <v>71</v>
      </c>
      <c r="C15" s="80" t="s">
        <v>5</v>
      </c>
      <c r="D15" s="80" t="s">
        <v>6</v>
      </c>
      <c r="E15" s="158" t="e">
        <f>#REF!+#REF!+#REF!+#REF!+#REF!+#REF!+'Kecha Senga'!E15+#REF!+'Alegude &amp; Durbe'!E15+#REF!+'Mele Gagula '!E13+'Chano Dorga'!E15</f>
        <v>#REF!</v>
      </c>
      <c r="F15" s="44">
        <v>35</v>
      </c>
      <c r="G15" s="158" t="e">
        <f t="shared" si="0"/>
        <v>#REF!</v>
      </c>
      <c r="H15" s="166"/>
      <c r="I15" s="202"/>
      <c r="J15" s="82"/>
      <c r="K15" s="64"/>
      <c r="L15" s="64"/>
      <c r="M15" s="64"/>
      <c r="N15" s="64"/>
      <c r="O15" s="82"/>
      <c r="P15" s="64"/>
      <c r="Q15" s="64"/>
      <c r="R15" s="64"/>
    </row>
    <row r="16" spans="2:18" x14ac:dyDescent="0.2">
      <c r="B16" s="79" t="s">
        <v>72</v>
      </c>
      <c r="C16" s="80" t="s">
        <v>7</v>
      </c>
      <c r="D16" s="80" t="s">
        <v>8</v>
      </c>
      <c r="E16" s="158" t="e">
        <f>#REF!+#REF!+#REF!+#REF!+#REF!+#REF!+'Kecha Senga'!E16+#REF!+'Alegude &amp; Durbe'!E16+#REF!+'Mele Gagula '!E14+'Chano Dorga'!E16</f>
        <v>#REF!</v>
      </c>
      <c r="F16" s="44">
        <v>125</v>
      </c>
      <c r="G16" s="158" t="e">
        <f t="shared" si="0"/>
        <v>#REF!</v>
      </c>
      <c r="H16" s="166"/>
      <c r="I16" s="202"/>
      <c r="J16" s="203"/>
      <c r="K16" s="64"/>
      <c r="L16" s="64"/>
      <c r="M16" s="64"/>
      <c r="N16" s="64"/>
      <c r="O16" s="82"/>
      <c r="P16" s="64"/>
      <c r="Q16" s="64"/>
      <c r="R16" s="64"/>
    </row>
    <row r="17" spans="2:18" x14ac:dyDescent="0.2">
      <c r="B17" s="79" t="s">
        <v>73</v>
      </c>
      <c r="C17" s="80" t="s">
        <v>9</v>
      </c>
      <c r="D17" s="80" t="s">
        <v>8</v>
      </c>
      <c r="E17" s="158" t="e">
        <f>#REF!+#REF!+#REF!+#REF!+#REF!+#REF!+'Kecha Senga'!E17+#REF!+'Alegude &amp; Durbe'!E17+#REF!+'Mele Gagula '!E15+'Chano Dorga'!E17</f>
        <v>#REF!</v>
      </c>
      <c r="F17" s="44">
        <v>190</v>
      </c>
      <c r="G17" s="158" t="e">
        <f t="shared" si="0"/>
        <v>#REF!</v>
      </c>
      <c r="H17" s="166"/>
      <c r="I17" s="202"/>
      <c r="J17" s="64"/>
      <c r="K17" s="64"/>
      <c r="L17" s="64"/>
      <c r="M17" s="64"/>
      <c r="N17" s="64"/>
      <c r="O17" s="82"/>
      <c r="P17" s="64"/>
      <c r="Q17" s="64"/>
      <c r="R17" s="64"/>
    </row>
    <row r="18" spans="2:18" x14ac:dyDescent="0.2">
      <c r="B18" s="79" t="s">
        <v>74</v>
      </c>
      <c r="C18" s="80" t="s">
        <v>10</v>
      </c>
      <c r="D18" s="80" t="s">
        <v>11</v>
      </c>
      <c r="E18" s="158" t="e">
        <f>#REF!+#REF!+#REF!+#REF!+#REF!+#REF!+'Kecha Senga'!E18+#REF!+'Alegude &amp; Durbe'!E18+#REF!+'Mele Gagula '!E16+'Chano Dorga'!E18</f>
        <v>#REF!</v>
      </c>
      <c r="F18" s="44">
        <v>670</v>
      </c>
      <c r="G18" s="158" t="e">
        <f t="shared" si="0"/>
        <v>#REF!</v>
      </c>
      <c r="H18" s="166"/>
      <c r="I18" s="157"/>
      <c r="J18" s="64"/>
      <c r="K18" s="64"/>
      <c r="L18" s="64"/>
      <c r="M18" s="64"/>
      <c r="N18" s="64"/>
      <c r="O18" s="82"/>
      <c r="P18" s="64"/>
      <c r="Q18" s="64"/>
      <c r="R18" s="64"/>
    </row>
    <row r="19" spans="2:18" x14ac:dyDescent="0.2">
      <c r="B19" s="79" t="s">
        <v>75</v>
      </c>
      <c r="C19" s="80" t="s">
        <v>12</v>
      </c>
      <c r="D19" s="80" t="s">
        <v>13</v>
      </c>
      <c r="E19" s="159" t="s">
        <v>169</v>
      </c>
      <c r="F19" s="44" t="e">
        <f>(G8+G9+G10+G11+G12+G13)*0.15</f>
        <v>#REF!</v>
      </c>
      <c r="G19" s="158" t="e">
        <f>#REF!+#REF!+#REF!+#REF!+#REF!+#REF!+'Kecha Senga'!G19+#REF!+'Alegude &amp; Durbe'!G19+#REF!+'Mele Gagula '!G17+'Chano Dorga'!G19</f>
        <v>#REF!</v>
      </c>
      <c r="H19" s="166"/>
      <c r="I19" s="202"/>
      <c r="J19" s="64"/>
      <c r="K19" s="64"/>
      <c r="L19" s="64"/>
      <c r="M19" s="64"/>
      <c r="N19" s="64"/>
      <c r="O19" s="81"/>
      <c r="P19" s="64"/>
      <c r="Q19" s="64"/>
      <c r="R19" s="64"/>
    </row>
    <row r="20" spans="2:18" x14ac:dyDescent="0.2">
      <c r="B20" s="79" t="s">
        <v>76</v>
      </c>
      <c r="C20" s="80" t="s">
        <v>15</v>
      </c>
      <c r="D20" s="80" t="s">
        <v>16</v>
      </c>
      <c r="E20" s="158" t="e">
        <f>#REF!+#REF!+#REF!+#REF!+#REF!+#REF!+'Kecha Senga'!E20+#REF!+'Alegude &amp; Durbe'!E20+#REF!+'Mele Gagula '!E18+'Chano Dorga'!E20</f>
        <v>#REF!</v>
      </c>
      <c r="F20" s="44">
        <v>2000</v>
      </c>
      <c r="G20" s="158" t="e">
        <f t="shared" si="0"/>
        <v>#REF!</v>
      </c>
      <c r="H20" s="166"/>
      <c r="I20" s="157"/>
      <c r="J20" s="64"/>
      <c r="K20" s="64"/>
      <c r="L20" s="64"/>
      <c r="M20" s="64"/>
      <c r="N20" s="64"/>
      <c r="O20" s="64"/>
      <c r="P20" s="64"/>
      <c r="Q20" s="64"/>
      <c r="R20" s="64"/>
    </row>
    <row r="21" spans="2:18" x14ac:dyDescent="0.2">
      <c r="B21" s="79" t="s">
        <v>77</v>
      </c>
      <c r="C21" s="80" t="s">
        <v>17</v>
      </c>
      <c r="D21" s="80" t="s">
        <v>16</v>
      </c>
      <c r="E21" s="158" t="e">
        <f>#REF!+#REF!+#REF!+#REF!+#REF!+#REF!+'Kecha Senga'!E21+#REF!+'Alegude &amp; Durbe'!E21+#REF!+'Mele Gagula '!E19+'Chano Dorga'!E21</f>
        <v>#REF!</v>
      </c>
      <c r="F21" s="44">
        <v>3400</v>
      </c>
      <c r="G21" s="158" t="e">
        <f t="shared" si="0"/>
        <v>#REF!</v>
      </c>
      <c r="H21" s="166"/>
      <c r="I21" s="157"/>
      <c r="J21" s="64"/>
      <c r="K21" s="64"/>
      <c r="L21" s="64"/>
      <c r="M21" s="64"/>
      <c r="N21" s="64"/>
      <c r="O21" s="82"/>
      <c r="P21" s="64"/>
      <c r="Q21" s="64"/>
      <c r="R21" s="64"/>
    </row>
    <row r="22" spans="2:18" x14ac:dyDescent="0.2">
      <c r="B22" s="79" t="s">
        <v>78</v>
      </c>
      <c r="C22" s="80" t="s">
        <v>18</v>
      </c>
      <c r="D22" s="80" t="s">
        <v>16</v>
      </c>
      <c r="E22" s="158" t="e">
        <f>#REF!+#REF!+#REF!+#REF!+#REF!+#REF!+'Kecha Senga'!E22+#REF!+'Alegude &amp; Durbe'!E22+#REF!+'Mele Gagula '!E20+'Chano Dorga'!E22</f>
        <v>#REF!</v>
      </c>
      <c r="F22" s="44">
        <v>670</v>
      </c>
      <c r="G22" s="158" t="e">
        <f t="shared" si="0"/>
        <v>#REF!</v>
      </c>
      <c r="H22" s="166"/>
      <c r="I22" s="157"/>
      <c r="J22" s="64"/>
      <c r="K22" s="64"/>
      <c r="L22" s="64"/>
      <c r="M22" s="64"/>
      <c r="N22" s="64"/>
      <c r="O22" s="81"/>
      <c r="P22" s="64"/>
      <c r="Q22" s="64"/>
      <c r="R22" s="64"/>
    </row>
    <row r="23" spans="2:18" x14ac:dyDescent="0.2">
      <c r="B23" s="79" t="s">
        <v>79</v>
      </c>
      <c r="C23" s="80" t="s">
        <v>19</v>
      </c>
      <c r="D23" s="80" t="s">
        <v>6</v>
      </c>
      <c r="E23" s="158" t="e">
        <f>#REF!+#REF!+#REF!+#REF!+#REF!+#REF!+'Kecha Senga'!E23+#REF!+'Alegude &amp; Durbe'!E23+#REF!+'Mele Gagula '!E21+'Chano Dorga'!E23</f>
        <v>#REF!</v>
      </c>
      <c r="F23" s="44">
        <v>110</v>
      </c>
      <c r="G23" s="158" t="e">
        <f t="shared" si="0"/>
        <v>#REF!</v>
      </c>
      <c r="H23" s="166"/>
      <c r="I23" s="157"/>
      <c r="J23" s="64"/>
      <c r="K23" s="64"/>
      <c r="L23" s="64"/>
      <c r="M23" s="64"/>
      <c r="N23" s="64"/>
      <c r="O23" s="64"/>
      <c r="P23" s="64"/>
      <c r="Q23" s="64"/>
      <c r="R23" s="64"/>
    </row>
    <row r="24" spans="2:18" x14ac:dyDescent="0.2">
      <c r="B24" s="79" t="s">
        <v>80</v>
      </c>
      <c r="C24" s="80" t="s">
        <v>20</v>
      </c>
      <c r="D24" s="80" t="s">
        <v>6</v>
      </c>
      <c r="E24" s="158" t="e">
        <f>#REF!+#REF!+#REF!+#REF!+#REF!+#REF!+'Kecha Senga'!E24+#REF!+'Alegude &amp; Durbe'!E24+#REF!+'Mele Gagula '!E22+'Chano Dorga'!E24</f>
        <v>#REF!</v>
      </c>
      <c r="F24" s="44">
        <v>60</v>
      </c>
      <c r="G24" s="158" t="e">
        <f t="shared" si="0"/>
        <v>#REF!</v>
      </c>
      <c r="H24" s="166"/>
      <c r="I24" s="157"/>
      <c r="J24" s="64"/>
      <c r="K24" s="64"/>
      <c r="L24" s="64"/>
      <c r="M24" s="64"/>
      <c r="N24" s="64"/>
      <c r="O24" s="64"/>
      <c r="P24" s="64"/>
      <c r="Q24" s="64"/>
      <c r="R24" s="64"/>
    </row>
    <row r="25" spans="2:18" x14ac:dyDescent="0.2">
      <c r="B25" s="79" t="s">
        <v>81</v>
      </c>
      <c r="C25" s="80" t="s">
        <v>21</v>
      </c>
      <c r="D25" s="80" t="s">
        <v>22</v>
      </c>
      <c r="E25" s="158" t="e">
        <f>#REF!+#REF!+#REF!+#REF!+#REF!+#REF!+'Kecha Senga'!E25+#REF!+'Alegude &amp; Durbe'!E25+#REF!+'Mele Gagula '!E23+'Chano Dorga'!E25</f>
        <v>#REF!</v>
      </c>
      <c r="F25" s="44">
        <v>175</v>
      </c>
      <c r="G25" s="158" t="e">
        <f t="shared" si="0"/>
        <v>#REF!</v>
      </c>
      <c r="H25" s="166"/>
      <c r="I25" s="157"/>
      <c r="J25" s="64"/>
      <c r="K25" s="64"/>
      <c r="L25" s="64"/>
      <c r="M25" s="64"/>
      <c r="N25" s="64"/>
      <c r="O25" s="64"/>
      <c r="P25" s="64"/>
      <c r="Q25" s="64"/>
      <c r="R25" s="64"/>
    </row>
    <row r="26" spans="2:18" x14ac:dyDescent="0.2">
      <c r="B26" s="79" t="s">
        <v>82</v>
      </c>
      <c r="C26" s="80" t="s">
        <v>23</v>
      </c>
      <c r="D26" s="80" t="s">
        <v>0</v>
      </c>
      <c r="E26" s="158" t="e">
        <f>#REF!+#REF!+#REF!+#REF!+#REF!+#REF!+'Kecha Senga'!E26+#REF!+'Alegude &amp; Durbe'!E26+#REF!+'Mele Gagula '!E24+'Chano Dorga'!E26</f>
        <v>#REF!</v>
      </c>
      <c r="F26" s="44">
        <v>120</v>
      </c>
      <c r="G26" s="158" t="e">
        <f t="shared" si="0"/>
        <v>#REF!</v>
      </c>
      <c r="H26" s="166"/>
      <c r="I26" s="202"/>
      <c r="J26" s="64"/>
      <c r="K26" s="64"/>
      <c r="L26" s="64"/>
      <c r="M26" s="64"/>
      <c r="N26" s="64"/>
      <c r="O26" s="81"/>
      <c r="P26" s="64"/>
      <c r="Q26" s="64"/>
      <c r="R26" s="64"/>
    </row>
    <row r="27" spans="2:18" x14ac:dyDescent="0.2">
      <c r="B27" s="79" t="s">
        <v>83</v>
      </c>
      <c r="C27" s="80" t="s">
        <v>24</v>
      </c>
      <c r="D27" s="80" t="s">
        <v>25</v>
      </c>
      <c r="E27" s="158" t="e">
        <f>#REF!+#REF!+#REF!+#REF!+#REF!+#REF!+'Kecha Senga'!E27+#REF!+'Alegude &amp; Durbe'!E27+#REF!+'Mele Gagula '!E25+'Chano Dorga'!E27</f>
        <v>#REF!</v>
      </c>
      <c r="F27" s="44">
        <v>310</v>
      </c>
      <c r="G27" s="158" t="e">
        <f t="shared" si="0"/>
        <v>#REF!</v>
      </c>
      <c r="H27" s="166"/>
      <c r="I27" s="202"/>
      <c r="J27" s="64"/>
      <c r="K27" s="64"/>
      <c r="L27" s="64"/>
      <c r="M27" s="64"/>
      <c r="N27" s="64"/>
      <c r="O27" s="64"/>
      <c r="P27" s="64"/>
      <c r="Q27" s="64"/>
      <c r="R27" s="64"/>
    </row>
    <row r="28" spans="2:18" x14ac:dyDescent="0.2">
      <c r="B28" s="79" t="s">
        <v>84</v>
      </c>
      <c r="C28" s="80" t="s">
        <v>26</v>
      </c>
      <c r="D28" s="80" t="s">
        <v>27</v>
      </c>
      <c r="E28" s="159" t="s">
        <v>169</v>
      </c>
      <c r="F28" s="159" t="s">
        <v>169</v>
      </c>
      <c r="G28" s="158" t="e">
        <f>#REF!+#REF!+#REF!+#REF!+#REF!+#REF!+'Kecha Senga'!G28+#REF!+'Alegude &amp; Durbe'!G28+#REF!+'Mele Gagula '!G26+'Chano Dorga'!G28</f>
        <v>#REF!</v>
      </c>
      <c r="H28" s="166"/>
      <c r="I28" s="64"/>
      <c r="J28" s="64"/>
      <c r="K28" s="64"/>
      <c r="L28" s="64"/>
      <c r="M28" s="64"/>
      <c r="N28" s="64"/>
      <c r="O28" s="64"/>
      <c r="P28" s="64"/>
      <c r="Q28" s="64"/>
      <c r="R28" s="64"/>
    </row>
    <row r="29" spans="2:18" x14ac:dyDescent="0.2">
      <c r="B29" s="79" t="s">
        <v>85</v>
      </c>
      <c r="C29" s="80" t="s">
        <v>28</v>
      </c>
      <c r="D29" s="80" t="s">
        <v>0</v>
      </c>
      <c r="E29" s="158" t="e">
        <f>#REF!+#REF!+#REF!+#REF!+#REF!+#REF!+'Kecha Senga'!E29+#REF!+'Alegude &amp; Durbe'!E29+#REF!+'Mele Gagula '!E27+'Chano Dorga'!E29</f>
        <v>#REF!</v>
      </c>
      <c r="F29" s="44">
        <v>3625</v>
      </c>
      <c r="G29" s="158" t="e">
        <f t="shared" si="0"/>
        <v>#REF!</v>
      </c>
      <c r="H29" s="166"/>
      <c r="I29" s="64"/>
      <c r="J29" s="64"/>
      <c r="K29" s="64"/>
      <c r="L29" s="64"/>
      <c r="M29" s="64"/>
      <c r="N29" s="64"/>
      <c r="O29" s="64"/>
      <c r="P29" s="64"/>
      <c r="Q29" s="64"/>
      <c r="R29" s="64"/>
    </row>
    <row r="30" spans="2:18" x14ac:dyDescent="0.2">
      <c r="B30" s="79" t="s">
        <v>86</v>
      </c>
      <c r="C30" s="80" t="s">
        <v>170</v>
      </c>
      <c r="D30" s="80" t="s">
        <v>27</v>
      </c>
      <c r="E30" s="159" t="s">
        <v>169</v>
      </c>
      <c r="F30" s="158" t="e">
        <f>#REF!+#REF!+#REF!+#REF!+#REF!+#REF!+'Kecha Senga'!F30+#REF!+'Alegude &amp; Durbe'!F30+#REF!+'Mele Gagula '!F28+'Chano Dorga'!F30</f>
        <v>#REF!</v>
      </c>
      <c r="G30" s="158" t="e">
        <f>#REF!+#REF!+#REF!+#REF!+#REF!+#REF!+'Kecha Senga'!G30+#REF!+'Alegude &amp; Durbe'!G30+#REF!+'Mele Gagula '!G28+'Chano Dorga'!G30</f>
        <v>#REF!</v>
      </c>
      <c r="H30" s="166"/>
      <c r="I30" s="64"/>
      <c r="J30" s="64"/>
      <c r="K30" s="64"/>
      <c r="L30" s="64"/>
      <c r="M30" s="64"/>
      <c r="N30" s="64"/>
      <c r="O30" s="64"/>
      <c r="P30" s="64"/>
      <c r="Q30" s="64"/>
      <c r="R30" s="64"/>
    </row>
    <row r="31" spans="2:18" x14ac:dyDescent="0.2">
      <c r="B31" s="83"/>
      <c r="C31" s="84" t="s">
        <v>99</v>
      </c>
      <c r="D31" s="85"/>
      <c r="E31" s="161"/>
      <c r="F31" s="46"/>
      <c r="G31" s="165" t="e">
        <f>SUM(G8:G30)</f>
        <v>#REF!</v>
      </c>
      <c r="H31" s="98"/>
      <c r="I31" s="157"/>
      <c r="J31" s="157"/>
      <c r="K31" s="64"/>
      <c r="L31" s="64"/>
      <c r="M31" s="64"/>
      <c r="N31" s="64"/>
      <c r="O31" s="64"/>
      <c r="P31" s="64"/>
      <c r="Q31" s="64"/>
      <c r="R31" s="64"/>
    </row>
    <row r="32" spans="2:18" x14ac:dyDescent="0.2">
      <c r="B32" s="8">
        <v>1.2</v>
      </c>
      <c r="C32" s="9" t="s">
        <v>57</v>
      </c>
      <c r="D32" s="9"/>
      <c r="E32" s="162"/>
      <c r="F32" s="28"/>
      <c r="G32" s="29"/>
      <c r="H32" s="98"/>
      <c r="I32" s="157"/>
      <c r="J32" s="64"/>
      <c r="K32" s="64"/>
      <c r="L32" s="64"/>
      <c r="M32" s="64"/>
      <c r="N32" s="64"/>
      <c r="O32" s="81"/>
      <c r="P32" s="64"/>
      <c r="Q32" s="64"/>
      <c r="R32" s="64"/>
    </row>
    <row r="33" spans="2:18" x14ac:dyDescent="0.2">
      <c r="B33" s="79" t="s">
        <v>32</v>
      </c>
      <c r="C33" s="80" t="s">
        <v>87</v>
      </c>
      <c r="D33" s="80" t="s">
        <v>169</v>
      </c>
      <c r="E33" s="159" t="s">
        <v>169</v>
      </c>
      <c r="F33" s="158" t="e">
        <f>#REF!+#REF!+#REF!+#REF!+#REF!+#REF!+'Kecha Senga'!F33+#REF!+'Alegude &amp; Durbe'!F33+#REF!+'Mele Gagula '!F31+'Chano Dorga'!F33</f>
        <v>#REF!</v>
      </c>
      <c r="G33" s="158" t="e">
        <f>#REF!+#REF!+#REF!+#REF!+#REF!+#REF!+'Kecha Senga'!G33+#REF!+'Alegude &amp; Durbe'!G33+#REF!+'Mele Gagula '!G31+'Chano Dorga'!G33</f>
        <v>#REF!</v>
      </c>
      <c r="H33" s="98"/>
      <c r="I33" s="157"/>
      <c r="J33" s="64"/>
      <c r="K33" s="64"/>
      <c r="L33" s="64"/>
      <c r="M33" s="64"/>
      <c r="N33" s="64"/>
      <c r="O33" s="81"/>
      <c r="P33" s="64"/>
      <c r="Q33" s="64"/>
      <c r="R33" s="64"/>
    </row>
    <row r="34" spans="2:18" x14ac:dyDescent="0.2">
      <c r="B34" s="79" t="s">
        <v>33</v>
      </c>
      <c r="C34" s="80" t="s">
        <v>37</v>
      </c>
      <c r="D34" s="80" t="s">
        <v>169</v>
      </c>
      <c r="E34" s="159" t="s">
        <v>169</v>
      </c>
      <c r="F34" s="158" t="e">
        <f>#REF!+#REF!+#REF!+#REF!+#REF!+#REF!+'Kecha Senga'!F34+#REF!+'Alegude &amp; Durbe'!F34+#REF!+'Mele Gagula '!F32+'Chano Dorga'!F34</f>
        <v>#REF!</v>
      </c>
      <c r="G34" s="158" t="e">
        <f>#REF!+#REF!+#REF!+#REF!+#REF!+#REF!+'Kecha Senga'!G34+#REF!+'Alegude &amp; Durbe'!G34+#REF!+'Mele Gagula '!G32+'Chano Dorga'!G34</f>
        <v>#REF!</v>
      </c>
      <c r="H34" s="98"/>
      <c r="I34" s="157"/>
      <c r="J34" s="64"/>
      <c r="K34" s="64"/>
      <c r="L34" s="64"/>
      <c r="M34" s="64"/>
      <c r="N34" s="64"/>
      <c r="O34" s="64"/>
      <c r="P34" s="64"/>
      <c r="Q34" s="64"/>
      <c r="R34" s="64"/>
    </row>
    <row r="35" spans="2:18" x14ac:dyDescent="0.2">
      <c r="B35" s="83"/>
      <c r="C35" s="84" t="s">
        <v>99</v>
      </c>
      <c r="D35" s="85"/>
      <c r="E35" s="161"/>
      <c r="F35" s="46" t="e">
        <f>SUM(F33:F34)</f>
        <v>#REF!</v>
      </c>
      <c r="G35" s="165" t="e">
        <f>SUM(G33:G34)</f>
        <v>#REF!</v>
      </c>
      <c r="H35" s="98"/>
      <c r="I35" s="64"/>
      <c r="J35" s="64"/>
      <c r="K35" s="64"/>
      <c r="L35" s="64"/>
      <c r="M35" s="64"/>
      <c r="N35" s="64"/>
      <c r="O35" s="64"/>
      <c r="P35" s="64"/>
      <c r="Q35" s="64"/>
      <c r="R35" s="64"/>
    </row>
    <row r="36" spans="2:18" x14ac:dyDescent="0.2">
      <c r="B36" s="13">
        <v>1.3</v>
      </c>
      <c r="C36" s="9" t="s">
        <v>88</v>
      </c>
      <c r="D36" s="9"/>
      <c r="E36" s="9"/>
      <c r="F36" s="28"/>
      <c r="G36" s="29"/>
      <c r="H36" s="98"/>
      <c r="I36" s="64"/>
      <c r="J36" s="64"/>
      <c r="K36" s="64"/>
      <c r="L36" s="64"/>
      <c r="M36" s="64"/>
      <c r="N36" s="64"/>
      <c r="O36" s="64"/>
      <c r="P36" s="64"/>
      <c r="Q36" s="64"/>
      <c r="R36" s="64"/>
    </row>
    <row r="37" spans="2:18" x14ac:dyDescent="0.2">
      <c r="B37" s="79" t="s">
        <v>35</v>
      </c>
      <c r="C37" s="80" t="s">
        <v>89</v>
      </c>
      <c r="D37" s="80" t="s">
        <v>168</v>
      </c>
      <c r="E37" s="158" t="e">
        <f>#REF!+#REF!+#REF!+#REF!+#REF!+#REF!+'Kecha Senga'!E37+#REF!+'Alegude &amp; Durbe'!E37+#REF!+'Mele Gagula '!E35+'Chano Dorga'!E37</f>
        <v>#REF!</v>
      </c>
      <c r="F37" s="48">
        <v>12588</v>
      </c>
      <c r="G37" s="158" t="e">
        <f>#REF!+#REF!+#REF!+#REF!+#REF!+#REF!+'Kecha Senga'!G37+#REF!+'Alegude &amp; Durbe'!G37+#REF!+'Mele Gagula '!G35+'Chano Dorga'!G37</f>
        <v>#REF!</v>
      </c>
      <c r="H37" s="98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8" spans="2:18" x14ac:dyDescent="0.2">
      <c r="B38" s="79" t="s">
        <v>36</v>
      </c>
      <c r="C38" s="80" t="s">
        <v>90</v>
      </c>
      <c r="D38" s="80" t="s">
        <v>168</v>
      </c>
      <c r="E38" s="158" t="e">
        <f>#REF!+#REF!+#REF!+#REF!+#REF!+#REF!+'Kecha Senga'!E38+#REF!+'Alegude &amp; Durbe'!E38+#REF!+'Mele Gagula '!E36+'Chano Dorga'!E38</f>
        <v>#REF!</v>
      </c>
      <c r="F38" s="48">
        <v>10592</v>
      </c>
      <c r="G38" s="158" t="e">
        <f>#REF!+#REF!+#REF!+#REF!+#REF!+#REF!+'Kecha Senga'!G38+#REF!+'Alegude &amp; Durbe'!G38+#REF!+'Mele Gagula '!G36+'Chano Dorga'!G38</f>
        <v>#REF!</v>
      </c>
      <c r="H38" s="98"/>
      <c r="I38" s="64"/>
      <c r="J38" s="64"/>
      <c r="K38" s="64"/>
      <c r="L38" s="64"/>
      <c r="M38" s="64"/>
      <c r="N38" s="64"/>
      <c r="O38" s="64"/>
      <c r="P38" s="64"/>
      <c r="Q38" s="64"/>
      <c r="R38" s="64"/>
    </row>
    <row r="39" spans="2:18" x14ac:dyDescent="0.2">
      <c r="B39" s="79" t="s">
        <v>91</v>
      </c>
      <c r="C39" s="80" t="s">
        <v>92</v>
      </c>
      <c r="D39" s="80" t="s">
        <v>168</v>
      </c>
      <c r="E39" s="158" t="e">
        <f>#REF!+#REF!+#REF!+#REF!+#REF!+#REF!+'Kecha Senga'!E39+#REF!+'Alegude &amp; Durbe'!E39+#REF!+'Mele Gagula '!E37+'Chano Dorga'!E39</f>
        <v>#REF!</v>
      </c>
      <c r="F39" s="48">
        <v>9193.4</v>
      </c>
      <c r="G39" s="158" t="e">
        <f>#REF!+#REF!+#REF!+#REF!+#REF!+#REF!+'Kecha Senga'!G39+#REF!+'Alegude &amp; Durbe'!G39+#REF!+'Mele Gagula '!G37+'Chano Dorga'!G39</f>
        <v>#REF!</v>
      </c>
      <c r="H39" s="98"/>
      <c r="I39" s="64"/>
      <c r="J39" s="64"/>
      <c r="K39" s="64"/>
      <c r="L39" s="64"/>
      <c r="M39" s="64"/>
      <c r="N39" s="64"/>
      <c r="O39" s="64"/>
      <c r="P39" s="64"/>
      <c r="Q39" s="64"/>
      <c r="R39" s="64"/>
    </row>
    <row r="40" spans="2:18" x14ac:dyDescent="0.2">
      <c r="B40" s="79" t="s">
        <v>93</v>
      </c>
      <c r="C40" s="80" t="s">
        <v>94</v>
      </c>
      <c r="D40" s="80" t="s">
        <v>168</v>
      </c>
      <c r="E40" s="158" t="e">
        <f>#REF!+#REF!+#REF!+#REF!+#REF!+#REF!+'Kecha Senga'!E40+#REF!+'Alegude &amp; Durbe'!E40+#REF!+'Mele Gagula '!E38+'Chano Dorga'!E40</f>
        <v>#REF!</v>
      </c>
      <c r="F40" s="48">
        <v>9193.4</v>
      </c>
      <c r="G40" s="158" t="e">
        <f>#REF!+#REF!+#REF!+#REF!+#REF!+#REF!+'Kecha Senga'!G40+#REF!+'Alegude &amp; Durbe'!G40+#REF!+'Mele Gagula '!G38+'Chano Dorga'!G40</f>
        <v>#REF!</v>
      </c>
      <c r="H40" s="98"/>
      <c r="I40" s="64"/>
      <c r="J40" s="64"/>
      <c r="K40" s="64"/>
      <c r="L40" s="64"/>
      <c r="M40" s="64"/>
      <c r="N40" s="64"/>
      <c r="O40" s="64"/>
      <c r="P40" s="64"/>
      <c r="Q40" s="64"/>
      <c r="R40" s="64"/>
    </row>
    <row r="41" spans="2:18" x14ac:dyDescent="0.2">
      <c r="B41" s="79" t="s">
        <v>95</v>
      </c>
      <c r="C41" s="89" t="s">
        <v>167</v>
      </c>
      <c r="D41" s="89" t="s">
        <v>168</v>
      </c>
      <c r="E41" s="158" t="e">
        <f>#REF!+#REF!+#REF!+#REF!+#REF!+#REF!+'Kecha Senga'!E41+#REF!+'Alegude &amp; Durbe'!E41+#REF!+'Mele Gagula '!E39+'Chano Dorga'!E41</f>
        <v>#REF!</v>
      </c>
      <c r="F41" s="58">
        <v>7395.2</v>
      </c>
      <c r="G41" s="158" t="e">
        <f>#REF!+#REF!+#REF!+#REF!+#REF!+#REF!+'Kecha Senga'!G41+#REF!+'Alegude &amp; Durbe'!G41+#REF!+'Mele Gagula '!G39+'Chano Dorga'!G41</f>
        <v>#REF!</v>
      </c>
      <c r="H41" s="98"/>
      <c r="I41" s="64"/>
      <c r="J41" s="64"/>
      <c r="K41" s="64"/>
      <c r="L41" s="64"/>
      <c r="M41" s="64"/>
      <c r="N41" s="82"/>
      <c r="O41" s="64"/>
      <c r="P41" s="64"/>
      <c r="Q41" s="64"/>
      <c r="R41" s="64"/>
    </row>
    <row r="42" spans="2:18" x14ac:dyDescent="0.2">
      <c r="B42" s="79" t="s">
        <v>96</v>
      </c>
      <c r="C42" s="80" t="s">
        <v>181</v>
      </c>
      <c r="D42" s="80" t="s">
        <v>168</v>
      </c>
      <c r="E42" s="158" t="e">
        <f>#REF!+#REF!+#REF!+#REF!+#REF!+#REF!+'Kecha Senga'!E42+#REF!+'Alegude &amp; Durbe'!E42+#REF!+'Mele Gagula '!E40+'Chano Dorga'!E42</f>
        <v>#REF!</v>
      </c>
      <c r="F42" s="48">
        <v>7262</v>
      </c>
      <c r="G42" s="158" t="e">
        <f>#REF!+#REF!+#REF!+#REF!+#REF!+#REF!+'Kecha Senga'!G42+#REF!+'Alegude &amp; Durbe'!G42+#REF!+'Mele Gagula '!G40+'Chano Dorga'!G42</f>
        <v>#REF!</v>
      </c>
      <c r="H42" s="98"/>
      <c r="I42" s="64"/>
      <c r="J42" s="64"/>
      <c r="K42" s="64"/>
      <c r="L42" s="64"/>
      <c r="M42" s="64"/>
      <c r="N42" s="64"/>
      <c r="O42" s="64"/>
      <c r="P42" s="64"/>
      <c r="Q42" s="64"/>
      <c r="R42" s="64"/>
    </row>
    <row r="43" spans="2:18" x14ac:dyDescent="0.2">
      <c r="B43" s="79" t="s">
        <v>166</v>
      </c>
      <c r="C43" s="80" t="s">
        <v>98</v>
      </c>
      <c r="D43" s="80" t="s">
        <v>169</v>
      </c>
      <c r="E43" s="158" t="e">
        <f>#REF!+#REF!+#REF!+#REF!+#REF!+#REF!+'Kecha Senga'!E43+#REF!+'Alegude &amp; Durbe'!E43+#REF!+'Mele Gagula '!E41+'Chano Dorga'!E43</f>
        <v>#REF!</v>
      </c>
      <c r="F43" s="49">
        <v>10000</v>
      </c>
      <c r="G43" s="158" t="e">
        <f>#REF!+#REF!+#REF!+#REF!+#REF!+#REF!+'Kecha Senga'!G43+#REF!+'Alegude &amp; Durbe'!G43+#REF!+'Mele Gagula '!G41+'Chano Dorga'!G43</f>
        <v>#REF!</v>
      </c>
      <c r="H43" s="98"/>
      <c r="I43" s="64"/>
      <c r="J43" s="64"/>
      <c r="K43" s="64"/>
      <c r="L43" s="64"/>
      <c r="M43" s="64"/>
      <c r="N43" s="64"/>
      <c r="O43" s="64"/>
      <c r="P43" s="64"/>
      <c r="Q43" s="64"/>
      <c r="R43" s="64"/>
    </row>
    <row r="44" spans="2:18" x14ac:dyDescent="0.2">
      <c r="B44" s="13"/>
      <c r="C44" s="84" t="s">
        <v>99</v>
      </c>
      <c r="D44" s="84"/>
      <c r="E44" s="84"/>
      <c r="F44" s="50">
        <f>SUM(F37:F43)</f>
        <v>66224</v>
      </c>
      <c r="G44" s="165" t="e">
        <f>SUM(G37:G43)</f>
        <v>#REF!</v>
      </c>
      <c r="H44" s="156"/>
      <c r="I44" s="64"/>
      <c r="J44" s="64"/>
      <c r="K44" s="64"/>
      <c r="L44" s="64"/>
      <c r="M44" s="64"/>
      <c r="N44" s="64"/>
      <c r="O44" s="64"/>
      <c r="P44" s="64"/>
      <c r="Q44" s="64"/>
      <c r="R44" s="64"/>
    </row>
    <row r="45" spans="2:18" x14ac:dyDescent="0.2">
      <c r="B45" s="16">
        <v>1.4</v>
      </c>
      <c r="C45" s="88" t="s">
        <v>100</v>
      </c>
      <c r="D45" s="88"/>
      <c r="E45" s="88"/>
      <c r="F45" s="51"/>
      <c r="G45" s="52"/>
      <c r="H45" s="98"/>
      <c r="I45" s="64"/>
      <c r="J45" s="64"/>
      <c r="K45" s="64"/>
      <c r="L45" s="64"/>
      <c r="M45" s="64"/>
      <c r="N45" s="64"/>
      <c r="O45" s="64"/>
      <c r="P45" s="64"/>
      <c r="Q45" s="64"/>
      <c r="R45" s="64"/>
    </row>
    <row r="46" spans="2:18" x14ac:dyDescent="0.2">
      <c r="B46" s="79" t="s">
        <v>38</v>
      </c>
      <c r="C46" s="80" t="s">
        <v>101</v>
      </c>
      <c r="D46" s="80" t="s">
        <v>168</v>
      </c>
      <c r="E46" s="158" t="e">
        <f>#REF!+#REF!+#REF!+#REF!+#REF!+#REF!+'Kecha Senga'!E46+#REF!+'Alegude &amp; Durbe'!E46+#REF!+'Mele Gagula '!E44+'Chano Dorga'!E46</f>
        <v>#REF!</v>
      </c>
      <c r="F46" s="44">
        <v>1300</v>
      </c>
      <c r="G46" s="158" t="e">
        <f>#REF!+#REF!+#REF!+#REF!+#REF!+#REF!+'Kecha Senga'!G46+#REF!+'Alegude &amp; Durbe'!G46+#REF!+'Mele Gagula '!G44+'Chano Dorga'!G46</f>
        <v>#REF!</v>
      </c>
      <c r="H46" s="98"/>
      <c r="I46" s="64"/>
      <c r="J46" s="64"/>
      <c r="K46" s="64"/>
      <c r="L46" s="64"/>
      <c r="M46" s="64"/>
      <c r="N46" s="64"/>
      <c r="O46" s="64"/>
      <c r="P46" s="64"/>
      <c r="Q46" s="64"/>
      <c r="R46" s="64"/>
    </row>
    <row r="47" spans="2:18" x14ac:dyDescent="0.2">
      <c r="B47" s="79" t="s">
        <v>39</v>
      </c>
      <c r="C47" s="89" t="s">
        <v>102</v>
      </c>
      <c r="D47" s="80" t="s">
        <v>169</v>
      </c>
      <c r="E47" s="159" t="s">
        <v>169</v>
      </c>
      <c r="F47" s="160" t="s">
        <v>169</v>
      </c>
      <c r="G47" s="158" t="e">
        <f>#REF!+#REF!+#REF!+#REF!+#REF!+#REF!+'Kecha Senga'!G47+#REF!+'Alegude &amp; Durbe'!G47+#REF!+'Mele Gagula '!G45+'Chano Dorga'!G47</f>
        <v>#REF!</v>
      </c>
      <c r="H47" s="98"/>
      <c r="I47" s="64"/>
      <c r="J47" s="64"/>
      <c r="K47" s="64"/>
      <c r="L47" s="64"/>
      <c r="M47" s="64"/>
      <c r="N47" s="64"/>
      <c r="O47" s="64"/>
      <c r="P47" s="64"/>
      <c r="Q47" s="64"/>
      <c r="R47" s="64"/>
    </row>
    <row r="48" spans="2:18" x14ac:dyDescent="0.2">
      <c r="B48" s="79" t="s">
        <v>40</v>
      </c>
      <c r="C48" s="80" t="s">
        <v>103</v>
      </c>
      <c r="D48" s="80" t="s">
        <v>169</v>
      </c>
      <c r="E48" s="159" t="s">
        <v>169</v>
      </c>
      <c r="F48" s="160" t="s">
        <v>34</v>
      </c>
      <c r="G48" s="158" t="e">
        <f>#REF!+#REF!+#REF!+#REF!+#REF!+#REF!+'Kecha Senga'!G48+#REF!+'Alegude &amp; Durbe'!G48+#REF!+'Mele Gagula '!G46+'Chano Dorga'!G48</f>
        <v>#REF!</v>
      </c>
      <c r="H48" s="98"/>
      <c r="I48" s="64"/>
      <c r="J48" s="64"/>
      <c r="K48" s="64"/>
      <c r="L48" s="64"/>
      <c r="M48" s="64"/>
      <c r="N48" s="64"/>
      <c r="O48" s="64"/>
      <c r="P48" s="64"/>
      <c r="Q48" s="64"/>
      <c r="R48" s="64"/>
    </row>
    <row r="49" spans="2:18" ht="32" x14ac:dyDescent="0.2">
      <c r="B49" s="79" t="s">
        <v>42</v>
      </c>
      <c r="C49" s="90" t="s">
        <v>229</v>
      </c>
      <c r="D49" s="80" t="s">
        <v>168</v>
      </c>
      <c r="E49" s="159" t="s">
        <v>169</v>
      </c>
      <c r="F49" s="159" t="s">
        <v>169</v>
      </c>
      <c r="G49" s="158" t="e">
        <f>#REF!+#REF!+#REF!+#REF!+#REF!+#REF!+'Kecha Senga'!G49+#REF!+'Alegude &amp; Durbe'!G49+#REF!+'Mele Gagula '!G47+'Chano Dorga'!G49</f>
        <v>#REF!</v>
      </c>
      <c r="H49" s="156"/>
      <c r="I49" s="157"/>
      <c r="J49" s="157"/>
      <c r="K49" s="64"/>
      <c r="L49" s="64"/>
      <c r="M49" s="64"/>
      <c r="N49" s="64"/>
      <c r="O49" s="64"/>
      <c r="P49" s="64"/>
      <c r="Q49" s="64"/>
      <c r="R49" s="64"/>
    </row>
    <row r="50" spans="2:18" x14ac:dyDescent="0.2">
      <c r="B50" s="79" t="s">
        <v>104</v>
      </c>
      <c r="C50" s="80" t="s">
        <v>105</v>
      </c>
      <c r="D50" s="87" t="s">
        <v>169</v>
      </c>
      <c r="E50" s="159" t="s">
        <v>169</v>
      </c>
      <c r="F50" s="160" t="s">
        <v>169</v>
      </c>
      <c r="G50" s="158" t="e">
        <f>#REF!+#REF!+#REF!+#REF!+#REF!+#REF!+'Kecha Senga'!G50+#REF!+'Alegude &amp; Durbe'!G50+#REF!+'Mele Gagula '!G48+'Chano Dorga'!G50</f>
        <v>#REF!</v>
      </c>
      <c r="H50" s="98"/>
      <c r="I50" s="64"/>
      <c r="J50" s="64"/>
      <c r="K50" s="64"/>
      <c r="L50" s="64"/>
      <c r="M50" s="64"/>
      <c r="N50" s="64"/>
      <c r="O50" s="64"/>
      <c r="P50" s="64"/>
      <c r="Q50" s="64"/>
      <c r="R50" s="64"/>
    </row>
    <row r="51" spans="2:18" x14ac:dyDescent="0.2">
      <c r="B51" s="11"/>
      <c r="C51" s="9" t="s">
        <v>116</v>
      </c>
      <c r="D51" s="91"/>
      <c r="E51" s="91"/>
      <c r="F51" s="53"/>
      <c r="G51" s="165" t="e">
        <f>SUM(G46:G50)</f>
        <v>#REF!</v>
      </c>
      <c r="H51" s="149"/>
      <c r="I51" s="64"/>
      <c r="J51" s="64"/>
      <c r="K51" s="64"/>
      <c r="L51" s="64"/>
      <c r="M51" s="64"/>
      <c r="N51" s="64"/>
      <c r="O51" s="64"/>
      <c r="P51" s="64"/>
      <c r="Q51" s="64"/>
      <c r="R51" s="64"/>
    </row>
    <row r="52" spans="2:18" x14ac:dyDescent="0.2">
      <c r="B52" s="13">
        <v>1.5</v>
      </c>
      <c r="C52" s="9" t="s">
        <v>106</v>
      </c>
      <c r="D52" s="9"/>
      <c r="E52" s="9"/>
      <c r="F52" s="28"/>
      <c r="G52" s="29"/>
      <c r="H52" s="98"/>
      <c r="I52" s="64"/>
      <c r="J52" s="64"/>
      <c r="K52" s="64"/>
      <c r="L52" s="64"/>
      <c r="M52" s="64"/>
      <c r="N52" s="64"/>
      <c r="O52" s="64"/>
      <c r="P52" s="64"/>
      <c r="Q52" s="64"/>
      <c r="R52" s="64"/>
    </row>
    <row r="53" spans="2:18" x14ac:dyDescent="0.2">
      <c r="B53" s="13"/>
      <c r="C53" s="9" t="s">
        <v>107</v>
      </c>
      <c r="D53" s="9"/>
      <c r="E53" s="9"/>
      <c r="F53" s="28"/>
      <c r="G53" s="29"/>
      <c r="H53" s="98"/>
      <c r="I53" s="64"/>
      <c r="J53" s="64"/>
      <c r="K53" s="64"/>
      <c r="L53" s="64"/>
      <c r="M53" s="64"/>
      <c r="N53" s="82"/>
      <c r="O53" s="64"/>
      <c r="P53" s="64"/>
      <c r="Q53" s="64"/>
      <c r="R53" s="64"/>
    </row>
    <row r="54" spans="2:18" x14ac:dyDescent="0.2">
      <c r="B54" s="14" t="s">
        <v>108</v>
      </c>
      <c r="C54" s="19" t="s">
        <v>109</v>
      </c>
      <c r="D54" s="80" t="s">
        <v>169</v>
      </c>
      <c r="E54" s="159" t="s">
        <v>169</v>
      </c>
      <c r="F54" s="158" t="e">
        <f>#REF!+#REF!+#REF!+#REF!+#REF!+#REF!+'Kecha Senga'!F54+#REF!+'Alegude &amp; Durbe'!F54+#REF!+'Mele Gagula '!F51+'Chano Dorga'!F54</f>
        <v>#REF!</v>
      </c>
      <c r="G54" s="158" t="e">
        <f>#REF!+#REF!+#REF!+#REF!+#REF!+#REF!+'Kecha Senga'!G54+#REF!+'Alegude &amp; Durbe'!G54+#REF!+'Mele Gagula '!G51+'Chano Dorga'!G54</f>
        <v>#REF!</v>
      </c>
      <c r="H54" s="98"/>
      <c r="I54" s="64"/>
      <c r="J54" s="64"/>
      <c r="K54" s="64"/>
      <c r="L54" s="64"/>
      <c r="M54" s="64"/>
      <c r="N54" s="64"/>
      <c r="O54" s="64"/>
      <c r="P54" s="64"/>
      <c r="Q54" s="64"/>
      <c r="R54" s="64"/>
    </row>
    <row r="55" spans="2:18" x14ac:dyDescent="0.2">
      <c r="B55" s="14" t="s">
        <v>110</v>
      </c>
      <c r="C55" s="19" t="s">
        <v>112</v>
      </c>
      <c r="D55" s="80" t="s">
        <v>169</v>
      </c>
      <c r="E55" s="159" t="s">
        <v>169</v>
      </c>
      <c r="F55" s="158" t="e">
        <f>#REF!+#REF!+#REF!+#REF!+#REF!+#REF!+'Kecha Senga'!F55+#REF!+'Alegude &amp; Durbe'!F55+#REF!+'Mele Gagula '!F52+'Chano Dorga'!F55</f>
        <v>#REF!</v>
      </c>
      <c r="G55" s="158" t="e">
        <f>#REF!+#REF!+#REF!+#REF!+#REF!+#REF!+'Kecha Senga'!G55+#REF!+'Alegude &amp; Durbe'!G55+#REF!+'Mele Gagula '!G52+'Chano Dorga'!G55</f>
        <v>#REF!</v>
      </c>
      <c r="H55" s="98"/>
      <c r="I55" s="64"/>
      <c r="J55" s="64"/>
      <c r="K55" s="64"/>
      <c r="L55" s="64"/>
      <c r="M55" s="64"/>
      <c r="N55" s="64"/>
      <c r="O55" s="81"/>
      <c r="P55" s="64"/>
      <c r="Q55" s="64"/>
      <c r="R55" s="64"/>
    </row>
    <row r="56" spans="2:18" ht="32" x14ac:dyDescent="0.2">
      <c r="B56" s="14" t="s">
        <v>111</v>
      </c>
      <c r="C56" s="19" t="s">
        <v>114</v>
      </c>
      <c r="D56" s="80" t="s">
        <v>169</v>
      </c>
      <c r="E56" s="159" t="s">
        <v>169</v>
      </c>
      <c r="F56" s="158" t="e">
        <f>#REF!+#REF!+#REF!+#REF!+#REF!+#REF!+'Kecha Senga'!F56+#REF!+'Alegude &amp; Durbe'!F56+#REF!+'Mele Gagula '!F53+'Chano Dorga'!F56</f>
        <v>#REF!</v>
      </c>
      <c r="G56" s="158" t="e">
        <f>#REF!+#REF!+#REF!+#REF!+#REF!+#REF!+'Kecha Senga'!G56+#REF!+'Alegude &amp; Durbe'!G56+#REF!+'Mele Gagula '!G53+'Chano Dorga'!G56</f>
        <v>#REF!</v>
      </c>
      <c r="H56" s="98"/>
      <c r="I56" s="64"/>
      <c r="J56" s="64"/>
      <c r="K56" s="64"/>
      <c r="L56" s="64"/>
      <c r="M56" s="64"/>
      <c r="N56" s="64"/>
      <c r="O56" s="81"/>
      <c r="P56" s="64"/>
      <c r="Q56" s="64"/>
      <c r="R56" s="64"/>
    </row>
    <row r="57" spans="2:18" x14ac:dyDescent="0.2">
      <c r="B57" s="14" t="s">
        <v>113</v>
      </c>
      <c r="C57" s="80" t="s">
        <v>41</v>
      </c>
      <c r="D57" s="80" t="s">
        <v>169</v>
      </c>
      <c r="E57" s="159" t="s">
        <v>169</v>
      </c>
      <c r="F57" s="158" t="e">
        <f>#REF!+#REF!+#REF!+#REF!+#REF!+#REF!+'Kecha Senga'!F57+#REF!+'Alegude &amp; Durbe'!F57+#REF!+'Mele Gagula '!F54+'Chano Dorga'!F57</f>
        <v>#REF!</v>
      </c>
      <c r="G57" s="158" t="e">
        <f>#REF!+#REF!+#REF!+#REF!+#REF!+#REF!+'Kecha Senga'!G57+#REF!+'Alegude &amp; Durbe'!G57+#REF!+'Mele Gagula '!G54+'Chano Dorga'!G57</f>
        <v>#REF!</v>
      </c>
      <c r="H57" s="98"/>
      <c r="I57" s="64"/>
      <c r="J57" s="64"/>
      <c r="K57" s="64"/>
      <c r="L57" s="64"/>
      <c r="M57" s="64"/>
      <c r="N57" s="64"/>
      <c r="O57" s="64"/>
      <c r="P57" s="64"/>
      <c r="Q57" s="64"/>
      <c r="R57" s="64"/>
    </row>
    <row r="58" spans="2:18" x14ac:dyDescent="0.2">
      <c r="B58" s="14" t="s">
        <v>115</v>
      </c>
      <c r="C58" s="92" t="s">
        <v>227</v>
      </c>
      <c r="D58" s="80" t="s">
        <v>169</v>
      </c>
      <c r="E58" s="159" t="s">
        <v>169</v>
      </c>
      <c r="F58" s="158" t="s">
        <v>169</v>
      </c>
      <c r="G58" s="158" t="e">
        <f>#REF!+#REF!+#REF!+#REF!+#REF!+#REF!+'Kecha Senga'!G58+#REF!+'Alegude &amp; Durbe'!G58+#REF!+'Mele Gagula '!G55+'Chano Dorga'!G58</f>
        <v>#REF!</v>
      </c>
      <c r="H58" s="98"/>
      <c r="I58" s="64"/>
      <c r="J58" s="64"/>
      <c r="K58" s="64"/>
      <c r="L58" s="64"/>
      <c r="M58" s="64"/>
      <c r="N58" s="64"/>
      <c r="O58" s="64"/>
      <c r="P58" s="64"/>
      <c r="Q58" s="64"/>
      <c r="R58" s="64"/>
    </row>
    <row r="59" spans="2:18" x14ac:dyDescent="0.2">
      <c r="B59" s="11"/>
      <c r="C59" s="9" t="s">
        <v>116</v>
      </c>
      <c r="D59" s="9"/>
      <c r="E59" s="9"/>
      <c r="F59" s="28"/>
      <c r="G59" s="201" t="e">
        <f>SUM(G54:G58)</f>
        <v>#REF!</v>
      </c>
      <c r="H59" s="149"/>
      <c r="I59" s="64"/>
      <c r="J59" s="64"/>
      <c r="K59" s="64"/>
      <c r="L59" s="64"/>
      <c r="M59" s="64"/>
      <c r="N59" s="64"/>
      <c r="O59" s="64"/>
      <c r="P59" s="64"/>
      <c r="Q59" s="64"/>
      <c r="R59" s="64"/>
    </row>
    <row r="60" spans="2:18" x14ac:dyDescent="0.2">
      <c r="B60" s="21"/>
      <c r="C60" s="9" t="s">
        <v>117</v>
      </c>
      <c r="D60" s="9"/>
      <c r="E60" s="9"/>
      <c r="F60" s="28"/>
      <c r="G60" s="201" t="e">
        <f>G59+G51+G44+G35+G31</f>
        <v>#REF!</v>
      </c>
      <c r="H60" s="149"/>
      <c r="I60" s="149"/>
      <c r="J60" s="149"/>
      <c r="K60" s="64"/>
      <c r="L60" s="64"/>
      <c r="M60" s="64"/>
      <c r="N60" s="64"/>
      <c r="O60" s="64"/>
      <c r="P60" s="64"/>
      <c r="Q60" s="64"/>
      <c r="R60" s="64"/>
    </row>
    <row r="61" spans="2:18" x14ac:dyDescent="0.2">
      <c r="B61" s="11">
        <v>2</v>
      </c>
      <c r="C61" s="12" t="s">
        <v>118</v>
      </c>
      <c r="D61" s="12"/>
      <c r="E61" s="12"/>
      <c r="F61" s="30"/>
      <c r="G61" s="54"/>
      <c r="H61" s="98"/>
      <c r="I61" s="64"/>
      <c r="J61" s="64"/>
      <c r="K61" s="64"/>
      <c r="L61" s="64"/>
      <c r="M61" s="64"/>
      <c r="N61" s="64"/>
      <c r="O61" s="64"/>
      <c r="P61" s="64"/>
      <c r="Q61" s="64"/>
      <c r="R61" s="64"/>
    </row>
    <row r="62" spans="2:18" x14ac:dyDescent="0.2">
      <c r="B62" s="13">
        <v>2.1</v>
      </c>
      <c r="C62" s="9" t="s">
        <v>119</v>
      </c>
      <c r="D62" s="9"/>
      <c r="E62" s="9"/>
      <c r="F62" s="28"/>
      <c r="G62" s="54"/>
      <c r="H62" s="98"/>
      <c r="I62" s="64"/>
      <c r="J62" s="64"/>
      <c r="K62" s="64"/>
      <c r="L62" s="64"/>
      <c r="M62" s="64"/>
      <c r="N62" s="64"/>
      <c r="O62" s="93"/>
      <c r="P62" s="64"/>
      <c r="Q62" s="64"/>
      <c r="R62" s="64"/>
    </row>
    <row r="63" spans="2:18" x14ac:dyDescent="0.2">
      <c r="B63" s="14" t="s">
        <v>120</v>
      </c>
      <c r="C63" s="15" t="s">
        <v>121</v>
      </c>
      <c r="D63" s="15" t="s">
        <v>122</v>
      </c>
      <c r="E63" s="158" t="e">
        <f>#REF!+#REF!+#REF!+#REF!+#REF!+#REF!+'Kecha Senga'!E63+#REF!+'Alegude &amp; Durbe'!E63+#REF!+'Mele Gagula '!E60+'Chano Dorga'!E63</f>
        <v>#REF!</v>
      </c>
      <c r="F63" s="31">
        <v>36000</v>
      </c>
      <c r="G63" s="158" t="e">
        <f>#REF!+#REF!+#REF!+#REF!+#REF!+#REF!+'Kecha Senga'!G63+#REF!+'Alegude &amp; Durbe'!G63+#REF!+'Mele Gagula '!G60+'Chano Dorga'!G63</f>
        <v>#REF!</v>
      </c>
      <c r="H63" s="98"/>
      <c r="I63" s="64"/>
      <c r="J63" s="64"/>
      <c r="K63" s="64"/>
      <c r="L63" s="64"/>
      <c r="M63" s="64"/>
      <c r="N63" s="64"/>
      <c r="O63" s="64"/>
      <c r="P63" s="64"/>
      <c r="Q63" s="64"/>
      <c r="R63" s="64"/>
    </row>
    <row r="64" spans="2:18" x14ac:dyDescent="0.2">
      <c r="B64" s="14" t="s">
        <v>123</v>
      </c>
      <c r="C64" s="15" t="s">
        <v>124</v>
      </c>
      <c r="D64" s="15" t="s">
        <v>122</v>
      </c>
      <c r="E64" s="158" t="e">
        <f>#REF!+#REF!+#REF!+#REF!+#REF!+#REF!+'Kecha Senga'!E64+#REF!+'Alegude &amp; Durbe'!E64+#REF!+'Mele Gagula '!E61+'Chano Dorga'!E64</f>
        <v>#REF!</v>
      </c>
      <c r="F64" s="31">
        <v>9924</v>
      </c>
      <c r="G64" s="158" t="e">
        <f>#REF!+#REF!+#REF!+#REF!+#REF!+#REF!+'Kecha Senga'!G64+#REF!+'Alegude &amp; Durbe'!G64+#REF!+'Mele Gagula '!G61+'Chano Dorga'!G64</f>
        <v>#REF!</v>
      </c>
      <c r="H64" s="98"/>
      <c r="I64" s="64"/>
      <c r="J64" s="64"/>
      <c r="K64" s="64"/>
      <c r="L64" s="64"/>
      <c r="M64" s="64"/>
      <c r="N64" s="64"/>
      <c r="O64" s="93"/>
      <c r="P64" s="64"/>
      <c r="Q64" s="64"/>
      <c r="R64" s="64"/>
    </row>
    <row r="65" spans="2:18" x14ac:dyDescent="0.2">
      <c r="B65" s="14" t="s">
        <v>125</v>
      </c>
      <c r="C65" s="15" t="s">
        <v>126</v>
      </c>
      <c r="D65" s="15" t="s">
        <v>122</v>
      </c>
      <c r="E65" s="158" t="e">
        <f>#REF!+#REF!+#REF!+#REF!+#REF!+#REF!+'Kecha Senga'!E65+#REF!+'Alegude &amp; Durbe'!E65+#REF!+'Mele Gagula '!E62+'Chano Dorga'!E65</f>
        <v>#REF!</v>
      </c>
      <c r="F65" s="31">
        <v>8712</v>
      </c>
      <c r="G65" s="158" t="e">
        <f>#REF!+#REF!+#REF!+#REF!+#REF!+#REF!+'Kecha Senga'!G65+#REF!+'Alegude &amp; Durbe'!G65+#REF!+'Mele Gagula '!G62+'Chano Dorga'!G65</f>
        <v>#REF!</v>
      </c>
      <c r="H65" s="98"/>
      <c r="I65" s="64"/>
      <c r="J65" s="64"/>
      <c r="K65" s="64"/>
      <c r="L65" s="64"/>
      <c r="M65" s="64"/>
      <c r="N65" s="64"/>
      <c r="O65" s="64"/>
      <c r="P65" s="64"/>
      <c r="Q65" s="64"/>
      <c r="R65" s="64"/>
    </row>
    <row r="66" spans="2:18" x14ac:dyDescent="0.2">
      <c r="B66" s="14" t="s">
        <v>127</v>
      </c>
      <c r="C66" s="15" t="s">
        <v>128</v>
      </c>
      <c r="D66" s="15" t="s">
        <v>122</v>
      </c>
      <c r="E66" s="158" t="e">
        <f>#REF!+#REF!+#REF!+#REF!+#REF!+#REF!+'Kecha Senga'!E66+#REF!+'Alegude &amp; Durbe'!E66+#REF!+'Mele Gagula '!E64+'Chano Dorga'!E66</f>
        <v>#REF!</v>
      </c>
      <c r="F66" s="31">
        <v>2065.1999999999998</v>
      </c>
      <c r="G66" s="158" t="e">
        <f>#REF!+#REF!+#REF!+#REF!+#REF!+#REF!+'Kecha Senga'!G66+#REF!+'Alegude &amp; Durbe'!G66+#REF!+'Mele Gagula '!G64+'Chano Dorga'!G66</f>
        <v>#REF!</v>
      </c>
      <c r="H66" s="98"/>
      <c r="I66" s="64"/>
      <c r="J66" s="64"/>
      <c r="K66" s="64"/>
      <c r="L66" s="64"/>
      <c r="M66" s="64"/>
      <c r="N66" s="64"/>
      <c r="O66" s="93"/>
      <c r="P66" s="64"/>
      <c r="Q66" s="64"/>
      <c r="R66" s="64"/>
    </row>
    <row r="67" spans="2:18" x14ac:dyDescent="0.2">
      <c r="B67" s="25"/>
      <c r="C67" s="10" t="s">
        <v>129</v>
      </c>
      <c r="D67" s="10"/>
      <c r="E67" s="91"/>
      <c r="F67" s="33"/>
      <c r="G67" s="34" t="e">
        <f>SUM(G63:G66)</f>
        <v>#REF!</v>
      </c>
      <c r="H67" s="98"/>
      <c r="I67" s="64"/>
      <c r="J67" s="64"/>
      <c r="K67" s="64"/>
      <c r="L67" s="64"/>
      <c r="M67" s="64"/>
      <c r="N67" s="64"/>
      <c r="O67" s="93"/>
      <c r="P67" s="64"/>
      <c r="Q67" s="64"/>
      <c r="R67" s="64"/>
    </row>
    <row r="68" spans="2:18" x14ac:dyDescent="0.2">
      <c r="B68" s="16">
        <v>2.2000000000000002</v>
      </c>
      <c r="C68" s="9" t="s">
        <v>175</v>
      </c>
      <c r="D68" s="26"/>
      <c r="E68" s="91"/>
      <c r="F68" s="35"/>
      <c r="G68" s="36"/>
      <c r="H68" s="98"/>
      <c r="I68" s="64"/>
      <c r="J68" s="64"/>
      <c r="K68" s="64"/>
      <c r="L68" s="64"/>
      <c r="M68" s="64"/>
      <c r="N68" s="64"/>
      <c r="O68" s="64"/>
      <c r="P68" s="64"/>
      <c r="Q68" s="64"/>
      <c r="R68" s="64"/>
    </row>
    <row r="69" spans="2:18" x14ac:dyDescent="0.2">
      <c r="B69" s="14" t="s">
        <v>130</v>
      </c>
      <c r="C69" s="15" t="s">
        <v>131</v>
      </c>
      <c r="D69" s="15" t="s">
        <v>122</v>
      </c>
      <c r="E69" s="158" t="e">
        <f>#REF!+#REF!+#REF!+#REF!+#REF!+#REF!+'Kecha Senga'!E69+#REF!+'Alegude &amp; Durbe'!E69+#REF!+'Mele Gagula '!E67+'Chano Dorga'!E69</f>
        <v>#REF!</v>
      </c>
      <c r="F69" s="31">
        <v>20580</v>
      </c>
      <c r="G69" s="158" t="e">
        <f>#REF!+#REF!+#REF!+#REF!+#REF!+#REF!+'Kecha Senga'!G69+#REF!+'Alegude &amp; Durbe'!G69+#REF!+'Mele Gagula '!G67+'Chano Dorga'!G69</f>
        <v>#REF!</v>
      </c>
      <c r="H69" s="98"/>
      <c r="I69" s="64"/>
      <c r="J69" s="64"/>
      <c r="K69" s="64"/>
      <c r="L69" s="64"/>
      <c r="M69" s="64"/>
      <c r="N69" s="64"/>
      <c r="O69" s="82"/>
      <c r="P69" s="64"/>
      <c r="Q69" s="64"/>
      <c r="R69" s="64"/>
    </row>
    <row r="70" spans="2:18" x14ac:dyDescent="0.2">
      <c r="B70" s="17" t="s">
        <v>132</v>
      </c>
      <c r="C70" s="18" t="s">
        <v>133</v>
      </c>
      <c r="D70" s="18" t="s">
        <v>122</v>
      </c>
      <c r="E70" s="158" t="e">
        <f>#REF!+#REF!+#REF!+#REF!+#REF!+#REF!+'Kecha Senga'!E70+#REF!+'Alegude &amp; Durbe'!E70+#REF!+'Mele Gagula '!E68+'Chano Dorga'!E70</f>
        <v>#REF!</v>
      </c>
      <c r="F70" s="37">
        <v>5395.2</v>
      </c>
      <c r="G70" s="158" t="e">
        <f>#REF!+#REF!+#REF!+#REF!+#REF!+#REF!+'Kecha Senga'!G70+#REF!+'Alegude &amp; Durbe'!G70+#REF!+'Mele Gagula '!G68+'Chano Dorga'!G70</f>
        <v>#REF!</v>
      </c>
      <c r="H70" s="98"/>
      <c r="I70" s="64"/>
      <c r="J70" s="64"/>
      <c r="K70" s="64"/>
      <c r="L70" s="64"/>
      <c r="M70" s="64"/>
      <c r="N70" s="64"/>
      <c r="O70" s="64"/>
      <c r="P70" s="64"/>
      <c r="Q70" s="64"/>
      <c r="R70" s="64"/>
    </row>
    <row r="71" spans="2:18" x14ac:dyDescent="0.2">
      <c r="B71" s="14" t="s">
        <v>134</v>
      </c>
      <c r="C71" s="15" t="s">
        <v>135</v>
      </c>
      <c r="D71" s="15" t="s">
        <v>122</v>
      </c>
      <c r="E71" s="158" t="e">
        <f>#REF!+#REF!+#REF!+#REF!+#REF!+#REF!+'Kecha Senga'!E71+#REF!+'Alegude &amp; Durbe'!E71+#REF!+'Mele Gagula '!E69+'Chano Dorga'!E71</f>
        <v>#REF!</v>
      </c>
      <c r="F71" s="31">
        <v>2065.1999999999998</v>
      </c>
      <c r="G71" s="158" t="e">
        <f>#REF!+#REF!+#REF!+#REF!+#REF!+#REF!+'Kecha Senga'!G71+#REF!+'Alegude &amp; Durbe'!G71+#REF!+'Mele Gagula '!G69+'Chano Dorga'!G71</f>
        <v>#REF!</v>
      </c>
      <c r="H71" s="98"/>
      <c r="I71" s="64"/>
      <c r="J71" s="64"/>
      <c r="K71" s="64"/>
      <c r="L71" s="64"/>
      <c r="M71" s="64"/>
      <c r="N71" s="64"/>
      <c r="O71" s="81"/>
      <c r="P71" s="64"/>
      <c r="Q71" s="64"/>
      <c r="R71" s="64"/>
    </row>
    <row r="72" spans="2:18" x14ac:dyDescent="0.2">
      <c r="B72" s="14" t="s">
        <v>136</v>
      </c>
      <c r="C72" s="15" t="s">
        <v>137</v>
      </c>
      <c r="D72" s="15" t="s">
        <v>122</v>
      </c>
      <c r="E72" s="158" t="e">
        <f>#REF!+#REF!+#REF!+#REF!+#REF!+#REF!+'Kecha Senga'!E72+#REF!+'Alegude &amp; Durbe'!E72+#REF!+'Mele Gagula '!E70+'Chano Dorga'!E72</f>
        <v>#REF!</v>
      </c>
      <c r="F72" s="31">
        <v>4730.3999999999996</v>
      </c>
      <c r="G72" s="158" t="e">
        <f>#REF!+#REF!+#REF!+#REF!+#REF!+#REF!+'Kecha Senga'!G72+#REF!+'Alegude &amp; Durbe'!G72+#REF!+'Mele Gagula '!G70+'Chano Dorga'!G72</f>
        <v>#REF!</v>
      </c>
      <c r="H72" s="98"/>
    </row>
    <row r="73" spans="2:18" x14ac:dyDescent="0.2">
      <c r="B73" s="25"/>
      <c r="C73" s="10" t="s">
        <v>116</v>
      </c>
      <c r="D73" s="26"/>
      <c r="E73" s="91"/>
      <c r="F73" s="33"/>
      <c r="G73" s="34" t="e">
        <f>SUM(G69:G72)</f>
        <v>#REF!</v>
      </c>
      <c r="J73" s="59" t="s">
        <v>215</v>
      </c>
      <c r="K73" s="59" t="s">
        <v>216</v>
      </c>
      <c r="L73" s="59" t="s">
        <v>217</v>
      </c>
      <c r="M73" s="59" t="s">
        <v>168</v>
      </c>
    </row>
    <row r="74" spans="2:18" x14ac:dyDescent="0.2">
      <c r="B74" s="13"/>
      <c r="C74" s="9" t="s">
        <v>138</v>
      </c>
      <c r="D74" s="9"/>
      <c r="E74" s="91"/>
      <c r="F74" s="38"/>
      <c r="G74" s="34" t="e">
        <f>G73+G67</f>
        <v>#REF!</v>
      </c>
      <c r="H74" s="149"/>
      <c r="J74" s="65" t="s">
        <v>213</v>
      </c>
      <c r="K74" s="175" t="e">
        <f>I87</f>
        <v>#REF!</v>
      </c>
      <c r="L74" s="185" t="e">
        <f>K74/K77*100</f>
        <v>#REF!</v>
      </c>
      <c r="M74" s="186" t="e">
        <f>L74*0.12</f>
        <v>#REF!</v>
      </c>
      <c r="N74" s="59" t="s">
        <v>204</v>
      </c>
      <c r="O74" s="184">
        <f>K92</f>
        <v>7447577.79</v>
      </c>
      <c r="P74" s="59">
        <f>O74/O77</f>
        <v>0.52587025763755546</v>
      </c>
      <c r="Q74" s="186">
        <f>12*P74</f>
        <v>6.3104430916506651</v>
      </c>
      <c r="R74" s="344" t="s">
        <v>221</v>
      </c>
    </row>
    <row r="75" spans="2:18" x14ac:dyDescent="0.2">
      <c r="B75" s="13">
        <v>2.2999999999999998</v>
      </c>
      <c r="C75" s="9" t="s">
        <v>139</v>
      </c>
      <c r="D75" s="9"/>
      <c r="E75" s="91"/>
      <c r="F75" s="38"/>
      <c r="G75" s="54"/>
      <c r="H75" s="149"/>
      <c r="J75" s="65" t="s">
        <v>212</v>
      </c>
      <c r="K75" s="175">
        <f>I85</f>
        <v>4335243.5256000003</v>
      </c>
      <c r="L75" s="185" t="e">
        <f>K75/K77*100</f>
        <v>#REF!</v>
      </c>
      <c r="M75" s="186" t="e">
        <f>L75/100*12</f>
        <v>#REF!</v>
      </c>
      <c r="N75" s="65" t="s">
        <v>209</v>
      </c>
      <c r="O75" s="175">
        <f>K89</f>
        <v>3216156.8896399997</v>
      </c>
      <c r="P75" s="59">
        <f>O75/O77</f>
        <v>0.22709145172390144</v>
      </c>
      <c r="Q75" s="186">
        <f t="shared" ref="Q75:Q92" si="1">12*P75</f>
        <v>2.7250974206868173</v>
      </c>
      <c r="R75" s="344"/>
    </row>
    <row r="76" spans="2:18" ht="32" x14ac:dyDescent="0.2">
      <c r="B76" s="14" t="s">
        <v>140</v>
      </c>
      <c r="C76" s="19" t="s">
        <v>141</v>
      </c>
      <c r="D76" s="19" t="s">
        <v>31</v>
      </c>
      <c r="E76" s="159" t="s">
        <v>169</v>
      </c>
      <c r="F76" s="158" t="e">
        <f>#REF!+#REF!+#REF!+#REF!+#REF!+#REF!+'Kecha Senga'!F76+#REF!+'Alegude &amp; Durbe'!F76+#REF!+'Mele Gagula '!F74+'Chano Dorga'!F76</f>
        <v>#REF!</v>
      </c>
      <c r="G76" s="158" t="e">
        <f>#REF!+#REF!+#REF!+#REF!+#REF!+#REF!+'Kecha Senga'!G76+#REF!+'Alegude &amp; Durbe'!G76+#REF!+'Mele Gagula '!G74+'Chano Dorga'!G76</f>
        <v>#REF!</v>
      </c>
      <c r="J76" s="65" t="s">
        <v>202</v>
      </c>
      <c r="K76" s="175" t="e">
        <f>I89</f>
        <v>#REF!</v>
      </c>
      <c r="L76" s="185" t="e">
        <f>K76/K77*100</f>
        <v>#REF!</v>
      </c>
      <c r="M76" s="186" t="e">
        <f>L76*0.12</f>
        <v>#REF!</v>
      </c>
      <c r="N76" s="188" t="s">
        <v>194</v>
      </c>
      <c r="O76" s="189">
        <f>K79</f>
        <v>3498651.7299999995</v>
      </c>
      <c r="P76" s="59">
        <f>O76/O77</f>
        <v>0.24703829063854313</v>
      </c>
      <c r="Q76" s="186">
        <f t="shared" si="1"/>
        <v>2.9644594876625177</v>
      </c>
      <c r="R76" s="344"/>
    </row>
    <row r="77" spans="2:18" x14ac:dyDescent="0.2">
      <c r="B77" s="14" t="s">
        <v>142</v>
      </c>
      <c r="C77" s="19" t="s">
        <v>143</v>
      </c>
      <c r="D77" s="19"/>
      <c r="E77" s="159" t="s">
        <v>169</v>
      </c>
      <c r="F77" s="158" t="e">
        <f>#REF!+#REF!+#REF!+#REF!+#REF!+#REF!+'Kecha Senga'!F77+#REF!+'Alegude &amp; Durbe'!F77+#REF!+'Mele Gagula '!F75+'Chano Dorga'!F77</f>
        <v>#REF!</v>
      </c>
      <c r="G77" s="158" t="e">
        <f>#REF!+#REF!+#REF!+#REF!+#REF!+#REF!+'Kecha Senga'!G77+#REF!+'Alegude &amp; Durbe'!G77+#REF!+'Mele Gagula '!G75+'Chano Dorga'!G77</f>
        <v>#REF!</v>
      </c>
      <c r="K77" s="184" t="e">
        <f>SUM(K74:K76)</f>
        <v>#REF!</v>
      </c>
      <c r="L77" s="185"/>
      <c r="M77" s="186" t="e">
        <f>SUM(M74:M76)</f>
        <v>#REF!</v>
      </c>
      <c r="O77" s="149">
        <f>SUM(O74:O76)</f>
        <v>14162386.409639999</v>
      </c>
      <c r="Q77" s="186"/>
    </row>
    <row r="78" spans="2:18" x14ac:dyDescent="0.2">
      <c r="B78" s="11"/>
      <c r="C78" s="9" t="s">
        <v>144</v>
      </c>
      <c r="D78" s="12"/>
      <c r="E78" s="91"/>
      <c r="F78" s="158" t="e">
        <f>#REF!+#REF!+#REF!+#REF!+#REF!+#REF!+'Kecha Senga'!F78+#REF!+'Alegude &amp; Durbe'!F78+#REF!+'Mele Gagula '!F76+'Chano Dorga'!F78</f>
        <v>#REF!</v>
      </c>
      <c r="G78" s="34" t="e">
        <f>SUM(G76:G77)</f>
        <v>#REF!</v>
      </c>
      <c r="K78" s="153"/>
      <c r="L78" s="185"/>
      <c r="M78" s="186"/>
      <c r="O78" s="153"/>
      <c r="Q78" s="186"/>
    </row>
    <row r="79" spans="2:18" x14ac:dyDescent="0.2">
      <c r="B79" s="13">
        <v>2.4</v>
      </c>
      <c r="C79" s="9" t="s">
        <v>145</v>
      </c>
      <c r="D79" s="9"/>
      <c r="E79" s="91"/>
      <c r="F79" s="38"/>
      <c r="G79" s="54"/>
      <c r="J79" s="176" t="s">
        <v>194</v>
      </c>
      <c r="K79" s="177">
        <f>I81</f>
        <v>3498651.7299999995</v>
      </c>
      <c r="L79" s="185" t="e">
        <f>K79/K82*100</f>
        <v>#REF!</v>
      </c>
      <c r="M79" s="186" t="e">
        <f>L79*0.12</f>
        <v>#REF!</v>
      </c>
      <c r="N79" s="192" t="s">
        <v>197</v>
      </c>
      <c r="O79" s="193" t="e">
        <f>K80</f>
        <v>#REF!</v>
      </c>
      <c r="P79" s="59" t="e">
        <f>O79/O82</f>
        <v>#REF!</v>
      </c>
      <c r="Q79" s="186" t="e">
        <f t="shared" si="1"/>
        <v>#REF!</v>
      </c>
      <c r="R79" s="344" t="s">
        <v>220</v>
      </c>
    </row>
    <row r="80" spans="2:18" x14ac:dyDescent="0.2">
      <c r="B80" s="14" t="s">
        <v>146</v>
      </c>
      <c r="C80" s="19" t="s">
        <v>147</v>
      </c>
      <c r="D80" s="94" t="s">
        <v>169</v>
      </c>
      <c r="E80" s="158" t="e">
        <f>#REF!+#REF!+#REF!+#REF!+#REF!+#REF!+'Kecha Senga'!E80+#REF!+'Alegude &amp; Durbe'!E80+#REF!+'Mele Gagula '!E78</f>
        <v>#REF!</v>
      </c>
      <c r="F80" s="158" t="e">
        <f>#REF!+#REF!+#REF!+#REF!+#REF!+#REF!+'Kecha Senga'!F80+#REF!+'Alegude &amp; Durbe'!F80+#REF!+'Mele Gagula '!F78</f>
        <v>#REF!</v>
      </c>
      <c r="G80" s="158" t="e">
        <f>#REF!+#REF!+#REF!+#REF!+#REF!+#REF!+'Kecha Senga'!G80+#REF!+'Alegude &amp; Durbe'!G80+#REF!+'Mele Gagula '!G78+'Chano Dorga'!G80</f>
        <v>#REF!</v>
      </c>
      <c r="H80" s="182" t="s">
        <v>209</v>
      </c>
      <c r="I80" s="183">
        <f>'Alegude &amp; Durbe'!G93</f>
        <v>3216156.8896399997</v>
      </c>
      <c r="J80" s="178" t="s">
        <v>197</v>
      </c>
      <c r="K80" s="179" t="e">
        <f>I84</f>
        <v>#REF!</v>
      </c>
      <c r="L80" s="185" t="e">
        <f>K80/K82*100</f>
        <v>#REF!</v>
      </c>
      <c r="M80" s="186" t="e">
        <f>L80*0.12</f>
        <v>#REF!</v>
      </c>
      <c r="N80" s="188" t="s">
        <v>201</v>
      </c>
      <c r="O80" s="189" t="e">
        <f>K86</f>
        <v>#REF!</v>
      </c>
      <c r="P80" s="59" t="e">
        <f>O80/O82</f>
        <v>#REF!</v>
      </c>
      <c r="Q80" s="186" t="e">
        <f t="shared" si="1"/>
        <v>#REF!</v>
      </c>
      <c r="R80" s="344"/>
    </row>
    <row r="81" spans="2:18" x14ac:dyDescent="0.2">
      <c r="B81" s="14" t="s">
        <v>148</v>
      </c>
      <c r="C81" s="19" t="s">
        <v>149</v>
      </c>
      <c r="D81" s="19" t="s">
        <v>122</v>
      </c>
      <c r="E81" s="158" t="e">
        <f>#REF!+#REF!+#REF!+#REF!+#REF!+#REF!+'Kecha Senga'!E81+#REF!+'Alegude &amp; Durbe'!E81+#REF!+'Mele Gagula '!E79+'Chano Dorga'!E81</f>
        <v>#REF!</v>
      </c>
      <c r="F81" s="40">
        <v>5000</v>
      </c>
      <c r="G81" s="158" t="e">
        <f>#REF!+#REF!+#REF!+#REF!+#REF!+#REF!+'Kecha Senga'!G81+#REF!+'Alegude &amp; Durbe'!G81+#REF!+'Mele Gagula '!G79+'Chano Dorga'!G81</f>
        <v>#REF!</v>
      </c>
      <c r="H81" s="176" t="s">
        <v>194</v>
      </c>
      <c r="I81" s="177">
        <f>'Kecha Senga'!G93</f>
        <v>3498651.7299999995</v>
      </c>
      <c r="J81" s="176" t="s">
        <v>214</v>
      </c>
      <c r="K81" s="177" t="e">
        <f>I91</f>
        <v>#REF!</v>
      </c>
      <c r="L81" s="185" t="e">
        <f>K81/K82*100</f>
        <v>#REF!</v>
      </c>
      <c r="M81" s="186" t="e">
        <f>L81*0.12</f>
        <v>#REF!</v>
      </c>
      <c r="N81" s="190" t="s">
        <v>213</v>
      </c>
      <c r="O81" s="191" t="e">
        <f>K74</f>
        <v>#REF!</v>
      </c>
      <c r="P81" s="59" t="e">
        <f>O81/O82</f>
        <v>#REF!</v>
      </c>
      <c r="Q81" s="186" t="e">
        <f t="shared" si="1"/>
        <v>#REF!</v>
      </c>
      <c r="R81" s="344"/>
    </row>
    <row r="82" spans="2:18" x14ac:dyDescent="0.2">
      <c r="B82" s="14" t="s">
        <v>150</v>
      </c>
      <c r="C82" s="19" t="s">
        <v>43</v>
      </c>
      <c r="D82" s="19" t="s">
        <v>122</v>
      </c>
      <c r="E82" s="158" t="e">
        <f>#REF!+#REF!+#REF!+#REF!+#REF!+#REF!+'Kecha Senga'!E82+#REF!+'Alegude &amp; Durbe'!E82+#REF!+'Mele Gagula '!E80+'Chano Dorga'!E82</f>
        <v>#REF!</v>
      </c>
      <c r="F82" s="40">
        <v>2000</v>
      </c>
      <c r="G82" s="158" t="e">
        <f>#REF!+#REF!+#REF!+#REF!+#REF!+#REF!+'Kecha Senga'!G82+#REF!+'Alegude &amp; Durbe'!G82+#REF!+'Mele Gagula '!G80+'Chano Dorga'!G82</f>
        <v>#REF!</v>
      </c>
      <c r="H82" s="182" t="s">
        <v>210</v>
      </c>
      <c r="I82" s="183" t="e">
        <f>#REF!</f>
        <v>#REF!</v>
      </c>
      <c r="K82" s="184" t="e">
        <f>SUM(K79:K81)</f>
        <v>#REF!</v>
      </c>
      <c r="L82" s="185"/>
      <c r="M82" s="186" t="e">
        <f>SUM(M79:M81)</f>
        <v>#REF!</v>
      </c>
      <c r="O82" s="184" t="e">
        <f>SUM(O79:O81)</f>
        <v>#REF!</v>
      </c>
      <c r="Q82" s="186"/>
    </row>
    <row r="83" spans="2:18" x14ac:dyDescent="0.2">
      <c r="B83" s="14" t="s">
        <v>151</v>
      </c>
      <c r="C83" s="19" t="s">
        <v>152</v>
      </c>
      <c r="D83" s="19" t="s">
        <v>122</v>
      </c>
      <c r="E83" s="158" t="e">
        <f>#REF!+#REF!+#REF!+#REF!+#REF!+#REF!+'Kecha Senga'!E83+#REF!+'Alegude &amp; Durbe'!E83+#REF!+'Mele Gagula '!E81+'Chano Dorga'!E83</f>
        <v>#REF!</v>
      </c>
      <c r="F83" s="40">
        <v>10000</v>
      </c>
      <c r="G83" s="158" t="e">
        <f>#REF!+#REF!+#REF!+#REF!+#REF!+#REF!+'Kecha Senga'!G83+#REF!+'Alegude &amp; Durbe'!G83+#REF!+'Mele Gagula '!G81+'Chano Dorga'!G83</f>
        <v>#REF!</v>
      </c>
      <c r="H83" s="180" t="s">
        <v>211</v>
      </c>
      <c r="I83" s="181" t="e">
        <f>#REF!</f>
        <v>#REF!</v>
      </c>
      <c r="L83" s="185"/>
      <c r="M83" s="186"/>
      <c r="Q83" s="186"/>
    </row>
    <row r="84" spans="2:18" s="153" customFormat="1" x14ac:dyDescent="0.2">
      <c r="B84" s="151" t="s">
        <v>153</v>
      </c>
      <c r="C84" s="57" t="s">
        <v>154</v>
      </c>
      <c r="D84" s="57" t="s">
        <v>122</v>
      </c>
      <c r="E84" s="159" t="s">
        <v>169</v>
      </c>
      <c r="F84" s="158" t="s">
        <v>169</v>
      </c>
      <c r="G84" s="158" t="e">
        <f>#REF!+#REF!+#REF!+#REF!+#REF!+#REF!+'Kecha Senga'!G84+#REF!+'Alegude &amp; Durbe'!G84+#REF!+'Mele Gagula '!G82+'Chano Dorga'!G84</f>
        <v>#REF!</v>
      </c>
      <c r="H84" s="176" t="s">
        <v>197</v>
      </c>
      <c r="I84" s="179" t="e">
        <f>#REF!</f>
        <v>#REF!</v>
      </c>
      <c r="J84" s="180" t="s">
        <v>211</v>
      </c>
      <c r="K84" s="181" t="e">
        <f>I83</f>
        <v>#REF!</v>
      </c>
      <c r="L84" s="187" t="e">
        <f>K84/K87*100</f>
        <v>#REF!</v>
      </c>
      <c r="M84" s="186" t="e">
        <f t="shared" ref="M84:M86" si="2">L84*0.12</f>
        <v>#REF!</v>
      </c>
      <c r="N84" s="176" t="s">
        <v>214</v>
      </c>
      <c r="O84" s="177" t="e">
        <f>K81</f>
        <v>#REF!</v>
      </c>
      <c r="P84" s="153" t="e">
        <f>O84/O87</f>
        <v>#REF!</v>
      </c>
      <c r="Q84" s="186" t="e">
        <f t="shared" si="1"/>
        <v>#REF!</v>
      </c>
      <c r="R84" s="345" t="s">
        <v>219</v>
      </c>
    </row>
    <row r="85" spans="2:18" x14ac:dyDescent="0.2">
      <c r="B85" s="14" t="s">
        <v>155</v>
      </c>
      <c r="C85" s="19" t="s">
        <v>156</v>
      </c>
      <c r="D85" s="19" t="s">
        <v>169</v>
      </c>
      <c r="E85" s="159" t="s">
        <v>169</v>
      </c>
      <c r="F85" s="158" t="e">
        <f>#REF!+#REF!+#REF!+#REF!+#REF!+#REF!+'Kecha Senga'!F85+#REF!+'Alegude &amp; Durbe'!F85+#REF!+'Mele Gagula '!F83+'Chano Dorga'!F85</f>
        <v>#REF!</v>
      </c>
      <c r="G85" s="158" t="e">
        <f>#REF!+#REF!+#REF!+#REF!+#REF!+#REF!+'Kecha Senga'!G85+#REF!+'Alegude &amp; Durbe'!G85+#REF!+'Mele Gagula '!G83+'Chano Dorga'!G85</f>
        <v>#REF!</v>
      </c>
      <c r="H85" s="65" t="s">
        <v>212</v>
      </c>
      <c r="I85" s="175">
        <f>'Mele Gagula '!G90</f>
        <v>4335243.5256000003</v>
      </c>
      <c r="J85" s="180" t="s">
        <v>199</v>
      </c>
      <c r="K85" s="181" t="e">
        <f>I86</f>
        <v>#REF!</v>
      </c>
      <c r="L85" s="185" t="e">
        <f>K85/K87*100</f>
        <v>#REF!</v>
      </c>
      <c r="M85" s="186" t="e">
        <f t="shared" si="2"/>
        <v>#REF!</v>
      </c>
      <c r="N85" s="180" t="s">
        <v>211</v>
      </c>
      <c r="O85" s="181" t="e">
        <f>K84</f>
        <v>#REF!</v>
      </c>
      <c r="P85" s="59" t="e">
        <f>O85/O87</f>
        <v>#REF!</v>
      </c>
      <c r="Q85" s="186" t="e">
        <f t="shared" si="1"/>
        <v>#REF!</v>
      </c>
      <c r="R85" s="345"/>
    </row>
    <row r="86" spans="2:18" x14ac:dyDescent="0.2">
      <c r="B86" s="14" t="s">
        <v>157</v>
      </c>
      <c r="C86" s="19" t="s">
        <v>158</v>
      </c>
      <c r="D86" s="19" t="s">
        <v>169</v>
      </c>
      <c r="E86" s="159" t="s">
        <v>169</v>
      </c>
      <c r="F86" s="158" t="e">
        <f>#REF!+#REF!+#REF!+#REF!+#REF!+#REF!+'Kecha Senga'!F86+#REF!+'Alegude &amp; Durbe'!F86+#REF!+'Mele Gagula '!F84+'Chano Dorga'!F86</f>
        <v>#REF!</v>
      </c>
      <c r="G86" s="158" t="e">
        <f>#REF!+#REF!+#REF!+#REF!+#REF!+#REF!+'Kecha Senga'!G86+#REF!+'Alegude &amp; Durbe'!G86+#REF!+'Mele Gagula '!G84+'Chano Dorga'!G86</f>
        <v>#REF!</v>
      </c>
      <c r="H86" s="180" t="s">
        <v>199</v>
      </c>
      <c r="I86" s="181" t="e">
        <f>#REF!</f>
        <v>#REF!</v>
      </c>
      <c r="J86" s="180" t="s">
        <v>201</v>
      </c>
      <c r="K86" s="181" t="e">
        <f>I88</f>
        <v>#REF!</v>
      </c>
      <c r="L86" s="185" t="e">
        <f>K86/K87*100</f>
        <v>#REF!</v>
      </c>
      <c r="M86" s="186" t="e">
        <f t="shared" si="2"/>
        <v>#REF!</v>
      </c>
      <c r="N86" s="194" t="s">
        <v>212</v>
      </c>
      <c r="O86" s="195">
        <f>K75</f>
        <v>4335243.5256000003</v>
      </c>
      <c r="P86" s="59" t="e">
        <f>O86/O87</f>
        <v>#REF!</v>
      </c>
      <c r="Q86" s="186" t="e">
        <f t="shared" si="1"/>
        <v>#REF!</v>
      </c>
      <c r="R86" s="345"/>
    </row>
    <row r="87" spans="2:18" x14ac:dyDescent="0.2">
      <c r="B87" s="14" t="s">
        <v>159</v>
      </c>
      <c r="C87" s="19" t="s">
        <v>160</v>
      </c>
      <c r="D87" s="19" t="s">
        <v>122</v>
      </c>
      <c r="E87" s="158" t="e">
        <f>#REF!+#REF!+#REF!+#REF!+#REF!+#REF!+'Kecha Senga'!E87+#REF!+'Alegude &amp; Durbe'!E87+#REF!+'Mele Gagula '!E85+'Chano Dorga'!E87</f>
        <v>#REF!</v>
      </c>
      <c r="F87" s="40">
        <v>600</v>
      </c>
      <c r="G87" s="158" t="e">
        <f>#REF!+#REF!+#REF!+#REF!+#REF!+#REF!+'Kecha Senga'!G87+#REF!+'Alegude &amp; Durbe'!G87+#REF!+'Mele Gagula '!G85+'Chano Dorga'!G87</f>
        <v>#REF!</v>
      </c>
      <c r="H87" s="65" t="s">
        <v>213</v>
      </c>
      <c r="I87" s="175" t="e">
        <f>#REF!</f>
        <v>#REF!</v>
      </c>
      <c r="K87" s="184" t="e">
        <f>SUM(K84:K86)</f>
        <v>#REF!</v>
      </c>
      <c r="L87" s="185"/>
      <c r="M87" s="186" t="e">
        <f>SUM(M84:M86)</f>
        <v>#REF!</v>
      </c>
      <c r="O87" s="184" t="e">
        <f>SUM(O84:O86)</f>
        <v>#REF!</v>
      </c>
      <c r="Q87" s="186"/>
    </row>
    <row r="88" spans="2:18" x14ac:dyDescent="0.2">
      <c r="B88" s="14" t="s">
        <v>161</v>
      </c>
      <c r="C88" s="19" t="s">
        <v>162</v>
      </c>
      <c r="D88" s="94" t="s">
        <v>169</v>
      </c>
      <c r="E88" s="158" t="e">
        <f>#REF!+#REF!+#REF!+#REF!+#REF!+#REF!+'Kecha Senga'!E88+#REF!+'Alegude &amp; Durbe'!E88+#REF!+'Mele Gagula '!E86</f>
        <v>#REF!</v>
      </c>
      <c r="F88" s="55">
        <v>30000</v>
      </c>
      <c r="G88" s="158" t="e">
        <f>#REF!+#REF!+#REF!+#REF!+#REF!+#REF!+'Kecha Senga'!G88+#REF!+'Alegude &amp; Durbe'!G88+#REF!+'Mele Gagula '!G86+'Chano Dorga'!G88</f>
        <v>#REF!</v>
      </c>
      <c r="H88" s="180" t="s">
        <v>201</v>
      </c>
      <c r="I88" s="181" t="e">
        <f>#REF!</f>
        <v>#REF!</v>
      </c>
      <c r="L88" s="185"/>
      <c r="M88" s="186"/>
      <c r="Q88" s="186"/>
    </row>
    <row r="89" spans="2:18" x14ac:dyDescent="0.2">
      <c r="B89" s="14" t="s">
        <v>163</v>
      </c>
      <c r="C89" s="20" t="s">
        <v>164</v>
      </c>
      <c r="D89" s="20" t="s">
        <v>169</v>
      </c>
      <c r="E89" s="159" t="s">
        <v>169</v>
      </c>
      <c r="F89" s="158" t="e">
        <f>#REF!+#REF!+#REF!+#REF!+#REF!+#REF!+'Kecha Senga'!F89+#REF!+'Alegude &amp; Durbe'!F89+#REF!+'Mele Gagula '!#REF!+'Chano Dorga'!F89</f>
        <v>#REF!</v>
      </c>
      <c r="G89" s="158" t="e">
        <f>#REF!+#REF!+#REF!+#REF!+#REF!+#REF!+'Kecha Senga'!G89+#REF!+'Alegude &amp; Durbe'!G89+#REF!+'Mele Gagula '!#REF!+'Chano Dorga'!G89</f>
        <v>#REF!</v>
      </c>
      <c r="H89" s="65" t="s">
        <v>202</v>
      </c>
      <c r="I89" s="175" t="e">
        <f>#REF!</f>
        <v>#REF!</v>
      </c>
      <c r="J89" s="182" t="s">
        <v>209</v>
      </c>
      <c r="K89" s="183">
        <f>I80</f>
        <v>3216156.8896399997</v>
      </c>
      <c r="L89" s="185" t="e">
        <f>K89/K93*100</f>
        <v>#REF!</v>
      </c>
      <c r="M89" s="186" t="e">
        <f t="shared" ref="M89:M92" si="3">L89*0.12</f>
        <v>#REF!</v>
      </c>
      <c r="N89" s="180" t="s">
        <v>199</v>
      </c>
      <c r="O89" s="181" t="e">
        <f>K85</f>
        <v>#REF!</v>
      </c>
      <c r="P89" s="59" t="e">
        <f>O89/O93</f>
        <v>#REF!</v>
      </c>
      <c r="Q89" s="186" t="e">
        <f t="shared" si="1"/>
        <v>#REF!</v>
      </c>
      <c r="R89" s="344" t="s">
        <v>222</v>
      </c>
    </row>
    <row r="90" spans="2:18" x14ac:dyDescent="0.2">
      <c r="B90" s="14" t="s">
        <v>224</v>
      </c>
      <c r="C90" s="199" t="s">
        <v>226</v>
      </c>
      <c r="D90" s="20" t="s">
        <v>169</v>
      </c>
      <c r="E90" s="80" t="s">
        <v>169</v>
      </c>
      <c r="F90" s="41" t="s">
        <v>169</v>
      </c>
      <c r="G90" s="158" t="e">
        <f>#REF!+#REF!+#REF!+#REF!+#REF!+#REF!+'Kecha Senga'!G90+#REF!+'Alegude &amp; Durbe'!G90+#REF!+'Mele Gagula '!G87+'Chano Dorga'!G90</f>
        <v>#REF!</v>
      </c>
      <c r="H90" s="65"/>
      <c r="I90" s="175"/>
      <c r="J90" s="182"/>
      <c r="K90" s="183"/>
      <c r="L90" s="185"/>
      <c r="M90" s="186"/>
      <c r="N90" s="65" t="s">
        <v>202</v>
      </c>
      <c r="O90" s="175" t="e">
        <f>K76</f>
        <v>#REF!</v>
      </c>
      <c r="P90" s="59" t="e">
        <f>O90/O93</f>
        <v>#REF!</v>
      </c>
      <c r="Q90" s="186" t="e">
        <f t="shared" si="1"/>
        <v>#REF!</v>
      </c>
      <c r="R90" s="344"/>
    </row>
    <row r="91" spans="2:18" x14ac:dyDescent="0.2">
      <c r="B91" s="21"/>
      <c r="C91" s="9" t="s">
        <v>144</v>
      </c>
      <c r="D91" s="12"/>
      <c r="E91" s="91"/>
      <c r="F91" s="39"/>
      <c r="G91" s="34" t="e">
        <f>SUM(G80:G90)</f>
        <v>#REF!</v>
      </c>
      <c r="H91" s="176" t="s">
        <v>214</v>
      </c>
      <c r="I91" s="177" t="e">
        <f>#REF!</f>
        <v>#REF!</v>
      </c>
      <c r="J91" s="182" t="s">
        <v>210</v>
      </c>
      <c r="K91" s="183" t="e">
        <f>I82</f>
        <v>#REF!</v>
      </c>
      <c r="L91" s="185" t="e">
        <f>K91/K93*100</f>
        <v>#REF!</v>
      </c>
      <c r="M91" s="186" t="e">
        <f t="shared" si="3"/>
        <v>#REF!</v>
      </c>
      <c r="N91" s="65"/>
      <c r="O91" s="175"/>
      <c r="Q91" s="186"/>
      <c r="R91" s="344"/>
    </row>
    <row r="92" spans="2:18" x14ac:dyDescent="0.2">
      <c r="B92" s="21"/>
      <c r="C92" s="9" t="s">
        <v>165</v>
      </c>
      <c r="D92" s="12"/>
      <c r="E92" s="91"/>
      <c r="F92" s="39"/>
      <c r="G92" s="164" t="e">
        <f>G91+G78+G73+G67</f>
        <v>#REF!</v>
      </c>
      <c r="H92" s="182" t="s">
        <v>204</v>
      </c>
      <c r="I92" s="183">
        <f>'Chano Dorga'!G93</f>
        <v>7447577.79</v>
      </c>
      <c r="J92" s="182" t="s">
        <v>204</v>
      </c>
      <c r="K92" s="183">
        <f>I92</f>
        <v>7447577.79</v>
      </c>
      <c r="L92" s="185" t="e">
        <f>K92/K93*100</f>
        <v>#REF!</v>
      </c>
      <c r="M92" s="186" t="e">
        <f t="shared" si="3"/>
        <v>#REF!</v>
      </c>
      <c r="N92" s="65" t="s">
        <v>210</v>
      </c>
      <c r="O92" s="175" t="e">
        <f>K91</f>
        <v>#REF!</v>
      </c>
      <c r="P92" s="59" t="e">
        <f>O92/O93</f>
        <v>#REF!</v>
      </c>
      <c r="Q92" s="186" t="e">
        <f t="shared" si="1"/>
        <v>#REF!</v>
      </c>
      <c r="R92" s="344"/>
    </row>
    <row r="93" spans="2:18" ht="17" thickBot="1" x14ac:dyDescent="0.25">
      <c r="B93" s="22"/>
      <c r="C93" s="23" t="s">
        <v>44</v>
      </c>
      <c r="D93" s="24"/>
      <c r="E93" s="95"/>
      <c r="F93" s="42"/>
      <c r="G93" s="43" t="e">
        <f>G92+G60</f>
        <v>#REF!</v>
      </c>
      <c r="H93" s="149"/>
      <c r="I93" s="173" t="e">
        <f>SUM(I80:I92)</f>
        <v>#REF!</v>
      </c>
      <c r="K93" s="184" t="e">
        <f>SUM(K89:K92)</f>
        <v>#REF!</v>
      </c>
      <c r="M93" s="186" t="e">
        <f>SUM(M89:M92)</f>
        <v>#REF!</v>
      </c>
      <c r="O93" s="149" t="e">
        <f>SUM(O89:O92)</f>
        <v>#REF!</v>
      </c>
    </row>
    <row r="94" spans="2:18" x14ac:dyDescent="0.2">
      <c r="C94" s="56" t="s">
        <v>180</v>
      </c>
      <c r="G94" s="96" t="e">
        <f>G92/G93*100</f>
        <v>#REF!</v>
      </c>
      <c r="H94" s="149"/>
      <c r="I94" s="174" t="e">
        <f>I93/4</f>
        <v>#REF!</v>
      </c>
      <c r="O94" s="149" t="e">
        <f>O93+O87+O82+O77</f>
        <v>#REF!</v>
      </c>
    </row>
    <row r="95" spans="2:18" x14ac:dyDescent="0.2">
      <c r="F95" s="149"/>
      <c r="G95" s="149"/>
    </row>
    <row r="96" spans="2:18" x14ac:dyDescent="0.2">
      <c r="F96" s="149"/>
      <c r="G96" s="149"/>
      <c r="H96" s="173"/>
    </row>
    <row r="98" spans="8:8" x14ac:dyDescent="0.2">
      <c r="H98" s="149"/>
    </row>
  </sheetData>
  <mergeCells count="4">
    <mergeCell ref="R74:R76"/>
    <mergeCell ref="R79:R81"/>
    <mergeCell ref="R84:R86"/>
    <mergeCell ref="R89:R9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7"/>
  <sheetViews>
    <sheetView topLeftCell="A69" workbookViewId="0">
      <selection activeCell="I90" sqref="I90"/>
    </sheetView>
  </sheetViews>
  <sheetFormatPr baseColWidth="10" defaultColWidth="8.83203125" defaultRowHeight="16" x14ac:dyDescent="0.2"/>
  <cols>
    <col min="1" max="2" width="8.83203125" style="59"/>
    <col min="3" max="3" width="45.33203125" style="59" customWidth="1"/>
    <col min="4" max="4" width="8.83203125" style="59"/>
    <col min="5" max="5" width="10.6640625" style="59" customWidth="1"/>
    <col min="6" max="6" width="14.33203125" style="59" customWidth="1"/>
    <col min="7" max="7" width="16.5" style="59" customWidth="1"/>
    <col min="8" max="8" width="17.33203125" style="59" customWidth="1"/>
    <col min="9" max="9" width="15.6640625" style="59" bestFit="1" customWidth="1"/>
    <col min="10" max="10" width="17.33203125" style="59" customWidth="1"/>
    <col min="11" max="11" width="15.6640625" style="59" bestFit="1" customWidth="1"/>
    <col min="12" max="13" width="8.83203125" style="59"/>
    <col min="14" max="14" width="11.5" style="59" customWidth="1"/>
    <col min="15" max="15" width="8.83203125" style="59"/>
    <col min="16" max="16" width="15.6640625" style="59" bestFit="1" customWidth="1"/>
    <col min="17" max="16384" width="8.83203125" style="59"/>
  </cols>
  <sheetData>
    <row r="1" spans="2:17" x14ac:dyDescent="0.2">
      <c r="B1" s="59" t="s">
        <v>47</v>
      </c>
      <c r="D1" s="59" t="s">
        <v>46</v>
      </c>
      <c r="G1" s="59" t="s">
        <v>51</v>
      </c>
    </row>
    <row r="2" spans="2:17" x14ac:dyDescent="0.2">
      <c r="B2" s="59" t="s">
        <v>48</v>
      </c>
      <c r="D2" s="59" t="s">
        <v>55</v>
      </c>
      <c r="G2" s="60" t="s">
        <v>52</v>
      </c>
      <c r="H2" s="60"/>
      <c r="I2" s="61" t="e">
        <f>G93</f>
        <v>#REF!</v>
      </c>
    </row>
    <row r="3" spans="2:17" x14ac:dyDescent="0.2">
      <c r="B3" s="59" t="s">
        <v>49</v>
      </c>
      <c r="D3" s="59" t="s">
        <v>45</v>
      </c>
      <c r="G3" s="62" t="s">
        <v>53</v>
      </c>
      <c r="H3" s="62"/>
      <c r="I3" s="63"/>
    </row>
    <row r="4" spans="2:17" ht="17" thickBot="1" x14ac:dyDescent="0.25">
      <c r="B4" s="64" t="s">
        <v>50</v>
      </c>
      <c r="C4" s="64"/>
      <c r="D4" s="64"/>
      <c r="E4" s="64"/>
      <c r="G4" s="65"/>
      <c r="H4" s="65" t="s">
        <v>54</v>
      </c>
      <c r="I4" s="66"/>
    </row>
    <row r="5" spans="2:17" ht="105.75" customHeight="1" thickBot="1" x14ac:dyDescent="0.25">
      <c r="B5" s="67" t="s">
        <v>171</v>
      </c>
      <c r="C5" s="68" t="s">
        <v>172</v>
      </c>
      <c r="D5" s="68" t="s">
        <v>1</v>
      </c>
      <c r="E5" s="68" t="s">
        <v>2</v>
      </c>
      <c r="F5" s="68" t="s">
        <v>173</v>
      </c>
      <c r="G5" s="69" t="s">
        <v>174</v>
      </c>
      <c r="H5" s="97"/>
      <c r="I5" s="64"/>
      <c r="J5" s="64"/>
      <c r="K5" s="64"/>
      <c r="L5" s="64"/>
      <c r="M5" s="64"/>
      <c r="N5" s="64"/>
      <c r="O5" s="64"/>
      <c r="P5" s="64"/>
      <c r="Q5" s="64"/>
    </row>
    <row r="6" spans="2:17" ht="17" thickBot="1" x14ac:dyDescent="0.25">
      <c r="B6" s="71">
        <v>1</v>
      </c>
      <c r="C6" s="72" t="s">
        <v>29</v>
      </c>
      <c r="D6" s="73"/>
      <c r="E6" s="73"/>
      <c r="F6" s="73"/>
      <c r="G6" s="74"/>
      <c r="H6" s="98"/>
      <c r="I6" s="64"/>
      <c r="J6" s="75"/>
      <c r="K6" s="64"/>
      <c r="L6" s="64"/>
      <c r="M6" s="64"/>
      <c r="N6" s="64"/>
      <c r="O6" s="64"/>
      <c r="P6" s="64"/>
      <c r="Q6" s="64"/>
    </row>
    <row r="7" spans="2:17" x14ac:dyDescent="0.2">
      <c r="B7" s="76">
        <v>1.1000000000000001</v>
      </c>
      <c r="C7" s="77" t="s">
        <v>30</v>
      </c>
      <c r="D7" s="77"/>
      <c r="E7" s="77"/>
      <c r="F7" s="77"/>
      <c r="G7" s="78"/>
      <c r="H7" s="98"/>
      <c r="I7" s="64"/>
      <c r="J7" s="64"/>
      <c r="K7" s="64"/>
      <c r="L7" s="64"/>
      <c r="M7" s="64"/>
      <c r="N7" s="64"/>
      <c r="O7" s="64"/>
      <c r="P7" s="64"/>
      <c r="Q7" s="64"/>
    </row>
    <row r="8" spans="2:17" x14ac:dyDescent="0.2">
      <c r="B8" s="79" t="s">
        <v>58</v>
      </c>
      <c r="C8" s="80" t="s">
        <v>59</v>
      </c>
      <c r="D8" s="80" t="s">
        <v>3</v>
      </c>
      <c r="E8" s="158" t="e">
        <f>#REF!+#REF!+#REF!+#REF!+#REF!+#REF!+'Kecha Senga'!E8+#REF!+'Alegude &amp; Durbe'!E8+#REF!+'Mele Gagula '!#REF!</f>
        <v>#REF!</v>
      </c>
      <c r="F8" s="44">
        <v>2086.556</v>
      </c>
      <c r="G8" s="158" t="e">
        <f>#REF!+#REF!+#REF!+#REF!+#REF!+#REF!+'Kecha Senga'!G8+#REF!+'Alegude &amp; Durbe'!G8+#REF!+'Mele Gagula '!#REF!</f>
        <v>#REF!</v>
      </c>
      <c r="H8" s="98"/>
      <c r="I8" s="64"/>
      <c r="J8" s="64"/>
      <c r="K8" s="64"/>
      <c r="L8" s="64"/>
      <c r="M8" s="64"/>
      <c r="N8" s="64"/>
      <c r="O8" s="64"/>
      <c r="P8" s="64"/>
      <c r="Q8" s="64"/>
    </row>
    <row r="9" spans="2:17" x14ac:dyDescent="0.2">
      <c r="B9" s="79" t="s">
        <v>65</v>
      </c>
      <c r="C9" s="80" t="s">
        <v>60</v>
      </c>
      <c r="D9" s="80" t="s">
        <v>3</v>
      </c>
      <c r="E9" s="158" t="e">
        <f>#REF!+#REF!+#REF!+#REF!+#REF!+#REF!+'Kecha Senga'!E9+#REF!+'Alegude &amp; Durbe'!E9+#REF!+'Mele Gagula '!#REF!</f>
        <v>#REF!</v>
      </c>
      <c r="F9" s="44">
        <v>1964.8</v>
      </c>
      <c r="G9" s="158" t="e">
        <f>#REF!+#REF!+#REF!+#REF!+#REF!+#REF!+'Kecha Senga'!G9+#REF!+'Alegude &amp; Durbe'!G9+#REF!+'Mele Gagula '!#REF!</f>
        <v>#REF!</v>
      </c>
      <c r="H9" s="166"/>
      <c r="I9" s="64"/>
      <c r="J9" s="64"/>
      <c r="K9" s="64"/>
      <c r="L9" s="64"/>
      <c r="M9" s="64"/>
      <c r="N9" s="64"/>
      <c r="O9" s="64"/>
      <c r="P9" s="64"/>
      <c r="Q9" s="64"/>
    </row>
    <row r="10" spans="2:17" x14ac:dyDescent="0.2">
      <c r="B10" s="79" t="s">
        <v>66</v>
      </c>
      <c r="C10" s="80" t="s">
        <v>61</v>
      </c>
      <c r="D10" s="80" t="s">
        <v>3</v>
      </c>
      <c r="E10" s="158" t="e">
        <f>#REF!+#REF!+#REF!+#REF!+#REF!+#REF!+'Kecha Senga'!E10+#REF!+'Alegude &amp; Durbe'!E10+#REF!+'Mele Gagula '!E8</f>
        <v>#REF!</v>
      </c>
      <c r="F10" s="44">
        <v>1615.1420000000001</v>
      </c>
      <c r="G10" s="158" t="e">
        <f>#REF!+#REF!+#REF!+#REF!+#REF!+#REF!+'Kecha Senga'!G10+#REF!+'Alegude &amp; Durbe'!G10+#REF!+'Mele Gagula '!G8</f>
        <v>#REF!</v>
      </c>
      <c r="H10" s="166"/>
      <c r="I10" s="64"/>
      <c r="J10" s="64"/>
      <c r="K10" s="64"/>
      <c r="L10" s="64"/>
      <c r="M10" s="64"/>
      <c r="N10" s="64"/>
      <c r="O10" s="64"/>
      <c r="P10" s="64"/>
      <c r="Q10" s="64"/>
    </row>
    <row r="11" spans="2:17" x14ac:dyDescent="0.2">
      <c r="B11" s="79" t="s">
        <v>67</v>
      </c>
      <c r="C11" s="80" t="s">
        <v>62</v>
      </c>
      <c r="D11" s="80" t="s">
        <v>3</v>
      </c>
      <c r="E11" s="158" t="e">
        <f>#REF!+#REF!+#REF!+#REF!+#REF!+#REF!+'Kecha Senga'!E11+#REF!+'Alegude &amp; Durbe'!E11+#REF!+'Mele Gagula '!E9</f>
        <v>#REF!</v>
      </c>
      <c r="F11" s="44">
        <v>1245.99</v>
      </c>
      <c r="G11" s="158" t="e">
        <f>#REF!+#REF!+#REF!+#REF!+#REF!+#REF!+'Kecha Senga'!G11+#REF!+'Alegude &amp; Durbe'!G11+#REF!+'Mele Gagula '!G9</f>
        <v>#REF!</v>
      </c>
      <c r="H11" s="166"/>
      <c r="I11" s="64"/>
      <c r="J11" s="64"/>
      <c r="K11" s="64"/>
      <c r="L11" s="64"/>
      <c r="M11" s="64"/>
      <c r="N11" s="64"/>
      <c r="O11" s="64"/>
      <c r="P11" s="64"/>
      <c r="Q11" s="64"/>
    </row>
    <row r="12" spans="2:17" x14ac:dyDescent="0.2">
      <c r="B12" s="79" t="s">
        <v>68</v>
      </c>
      <c r="C12" s="80" t="s">
        <v>63</v>
      </c>
      <c r="D12" s="80" t="s">
        <v>3</v>
      </c>
      <c r="E12" s="158" t="e">
        <f>#REF!+#REF!+#REF!+#REF!+#REF!+#REF!+'Kecha Senga'!E12+#REF!+'Alegude &amp; Durbe'!E12+#REF!+'Mele Gagula '!E10</f>
        <v>#REF!</v>
      </c>
      <c r="F12" s="44">
        <v>1040.1099999999999</v>
      </c>
      <c r="G12" s="158" t="e">
        <f>#REF!+#REF!+#REF!+#REF!+#REF!+#REF!+'Kecha Senga'!G12+#REF!+'Alegude &amp; Durbe'!G12+#REF!+'Mele Gagula '!G10</f>
        <v>#REF!</v>
      </c>
      <c r="H12" s="166"/>
      <c r="I12" s="64"/>
      <c r="J12" s="64"/>
      <c r="K12" s="64"/>
      <c r="L12" s="64"/>
      <c r="M12" s="64"/>
      <c r="N12" s="64"/>
      <c r="O12" s="64"/>
      <c r="P12" s="64"/>
      <c r="Q12" s="64"/>
    </row>
    <row r="13" spans="2:17" x14ac:dyDescent="0.2">
      <c r="B13" s="79" t="s">
        <v>69</v>
      </c>
      <c r="C13" s="80" t="s">
        <v>64</v>
      </c>
      <c r="D13" s="80" t="s">
        <v>3</v>
      </c>
      <c r="E13" s="158" t="e">
        <f>#REF!+#REF!+#REF!+#REF!+#REF!+#REF!+'Kecha Senga'!E13+#REF!+'Alegude &amp; Durbe'!E13+#REF!+'Mele Gagula '!E11</f>
        <v>#REF!</v>
      </c>
      <c r="F13" s="44">
        <v>950.99599999999998</v>
      </c>
      <c r="G13" s="158" t="e">
        <f>#REF!+#REF!+#REF!+#REF!+#REF!+#REF!+'Kecha Senga'!G13+#REF!+'Alegude &amp; Durbe'!G13+#REF!+'Mele Gagula '!G11</f>
        <v>#REF!</v>
      </c>
      <c r="H13" s="166"/>
      <c r="I13" s="64"/>
      <c r="J13" s="64"/>
      <c r="K13" s="64"/>
      <c r="L13" s="64"/>
      <c r="M13" s="64"/>
      <c r="N13" s="81"/>
      <c r="O13" s="64"/>
      <c r="P13" s="64"/>
      <c r="Q13" s="64"/>
    </row>
    <row r="14" spans="2:17" x14ac:dyDescent="0.2">
      <c r="B14" s="79" t="s">
        <v>70</v>
      </c>
      <c r="C14" s="80" t="s">
        <v>4</v>
      </c>
      <c r="D14" s="80" t="s">
        <v>56</v>
      </c>
      <c r="E14" s="158" t="e">
        <f>#REF!+#REF!+#REF!+#REF!+#REF!+#REF!+'Kecha Senga'!E14+#REF!+'Alegude &amp; Durbe'!E14+#REF!+'Mele Gagula '!E12</f>
        <v>#REF!</v>
      </c>
      <c r="F14" s="44">
        <v>325</v>
      </c>
      <c r="G14" s="158" t="e">
        <f>#REF!+#REF!+#REF!+#REF!+#REF!+#REF!+'Kecha Senga'!G14+#REF!+'Alegude &amp; Durbe'!G14+#REF!+'Mele Gagula '!G12</f>
        <v>#REF!</v>
      </c>
      <c r="H14" s="166"/>
      <c r="I14" s="64"/>
      <c r="J14" s="64"/>
      <c r="K14" s="64"/>
      <c r="L14" s="64"/>
      <c r="M14" s="64"/>
      <c r="N14" s="64"/>
      <c r="O14" s="64"/>
      <c r="P14" s="64"/>
      <c r="Q14" s="64"/>
    </row>
    <row r="15" spans="2:17" x14ac:dyDescent="0.2">
      <c r="B15" s="79" t="s">
        <v>71</v>
      </c>
      <c r="C15" s="80" t="s">
        <v>5</v>
      </c>
      <c r="D15" s="80" t="s">
        <v>6</v>
      </c>
      <c r="E15" s="158" t="e">
        <f>#REF!+#REF!+#REF!+#REF!+#REF!+#REF!+'Kecha Senga'!E15+#REF!+'Alegude &amp; Durbe'!E15+#REF!+'Mele Gagula '!E13</f>
        <v>#REF!</v>
      </c>
      <c r="F15" s="44">
        <v>57.1</v>
      </c>
      <c r="G15" s="158" t="e">
        <f>#REF!+#REF!+#REF!+#REF!+#REF!+#REF!+'Kecha Senga'!G15+#REF!+'Alegude &amp; Durbe'!G15+#REF!+'Mele Gagula '!G13</f>
        <v>#REF!</v>
      </c>
      <c r="H15" s="166"/>
      <c r="I15" s="157"/>
      <c r="J15" s="64"/>
      <c r="K15" s="64"/>
      <c r="L15" s="64"/>
      <c r="M15" s="64"/>
      <c r="N15" s="82"/>
      <c r="O15" s="64"/>
      <c r="P15" s="64"/>
      <c r="Q15" s="64"/>
    </row>
    <row r="16" spans="2:17" x14ac:dyDescent="0.2">
      <c r="B16" s="79" t="s">
        <v>72</v>
      </c>
      <c r="C16" s="80" t="s">
        <v>7</v>
      </c>
      <c r="D16" s="80" t="s">
        <v>8</v>
      </c>
      <c r="E16" s="158" t="e">
        <f>#REF!+#REF!+#REF!+#REF!+#REF!+#REF!+'Kecha Senga'!E16+#REF!+'Alegude &amp; Durbe'!E16+#REF!+'Mele Gagula '!E14</f>
        <v>#REF!</v>
      </c>
      <c r="F16" s="44">
        <v>144.97499999999999</v>
      </c>
      <c r="G16" s="158" t="e">
        <f>#REF!+#REF!+#REF!+#REF!+#REF!+#REF!+'Kecha Senga'!G16+#REF!+'Alegude &amp; Durbe'!G16+#REF!+'Mele Gagula '!G14</f>
        <v>#REF!</v>
      </c>
      <c r="H16" s="166"/>
      <c r="I16" s="64"/>
      <c r="J16" s="64"/>
      <c r="K16" s="64"/>
      <c r="L16" s="64"/>
      <c r="M16" s="64"/>
      <c r="N16" s="82"/>
      <c r="O16" s="64"/>
      <c r="P16" s="64"/>
      <c r="Q16" s="64"/>
    </row>
    <row r="17" spans="2:17" x14ac:dyDescent="0.2">
      <c r="B17" s="79" t="s">
        <v>73</v>
      </c>
      <c r="C17" s="80" t="s">
        <v>9</v>
      </c>
      <c r="D17" s="80" t="s">
        <v>8</v>
      </c>
      <c r="E17" s="158" t="e">
        <f>#REF!+#REF!+#REF!+#REF!+#REF!+#REF!+'Kecha Senga'!E17+#REF!+'Alegude &amp; Durbe'!E17+#REF!+'Mele Gagula '!E15</f>
        <v>#REF!</v>
      </c>
      <c r="F17" s="44">
        <v>195.58199999999999</v>
      </c>
      <c r="G17" s="158" t="e">
        <f>#REF!+#REF!+#REF!+#REF!+#REF!+#REF!+'Kecha Senga'!G17+#REF!+'Alegude &amp; Durbe'!G17+#REF!+'Mele Gagula '!G15</f>
        <v>#REF!</v>
      </c>
      <c r="H17" s="166"/>
      <c r="I17" s="64"/>
      <c r="J17" s="64"/>
      <c r="K17" s="64"/>
      <c r="L17" s="64"/>
      <c r="M17" s="64"/>
      <c r="N17" s="82"/>
      <c r="O17" s="64"/>
      <c r="P17" s="64"/>
      <c r="Q17" s="64"/>
    </row>
    <row r="18" spans="2:17" x14ac:dyDescent="0.2">
      <c r="B18" s="79" t="s">
        <v>74</v>
      </c>
      <c r="C18" s="80" t="s">
        <v>10</v>
      </c>
      <c r="D18" s="80" t="s">
        <v>11</v>
      </c>
      <c r="E18" s="158" t="e">
        <f>#REF!+#REF!+#REF!+#REF!+#REF!+#REF!+'Kecha Senga'!E18+#REF!+'Alegude &amp; Durbe'!E18+#REF!+'Mele Gagula '!E16</f>
        <v>#REF!</v>
      </c>
      <c r="F18" s="44">
        <v>670</v>
      </c>
      <c r="G18" s="158" t="e">
        <f>#REF!+#REF!+#REF!+#REF!+#REF!+#REF!+'Kecha Senga'!G18+#REF!+'Alegude &amp; Durbe'!G18+#REF!+'Mele Gagula '!G16</f>
        <v>#REF!</v>
      </c>
      <c r="H18" s="166"/>
      <c r="I18" s="157"/>
      <c r="J18" s="64"/>
      <c r="K18" s="64"/>
      <c r="L18" s="64"/>
      <c r="M18" s="64"/>
      <c r="N18" s="82"/>
      <c r="O18" s="64"/>
      <c r="P18" s="64"/>
      <c r="Q18" s="64"/>
    </row>
    <row r="19" spans="2:17" x14ac:dyDescent="0.2">
      <c r="B19" s="79" t="s">
        <v>75</v>
      </c>
      <c r="C19" s="80" t="s">
        <v>12</v>
      </c>
      <c r="D19" s="80" t="s">
        <v>13</v>
      </c>
      <c r="E19" s="159" t="s">
        <v>169</v>
      </c>
      <c r="F19" s="44" t="e">
        <f>(G8+G9+G10+G11+G12+G13)*0.1</f>
        <v>#REF!</v>
      </c>
      <c r="G19" s="158" t="e">
        <f>#REF!+#REF!+#REF!+#REF!+#REF!+#REF!+'Kecha Senga'!G19+#REF!+'Alegude &amp; Durbe'!G19+#REF!+'Mele Gagula '!G17</f>
        <v>#REF!</v>
      </c>
      <c r="H19" s="166"/>
      <c r="I19" s="64"/>
      <c r="J19" s="64"/>
      <c r="K19" s="64"/>
      <c r="L19" s="64"/>
      <c r="M19" s="64"/>
      <c r="N19" s="81"/>
      <c r="O19" s="64"/>
      <c r="P19" s="64"/>
      <c r="Q19" s="64"/>
    </row>
    <row r="20" spans="2:17" x14ac:dyDescent="0.2">
      <c r="B20" s="79" t="s">
        <v>76</v>
      </c>
      <c r="C20" s="80" t="s">
        <v>15</v>
      </c>
      <c r="D20" s="80" t="s">
        <v>16</v>
      </c>
      <c r="E20" s="158" t="e">
        <f>#REF!+#REF!+#REF!+#REF!+#REF!+#REF!+'Kecha Senga'!E20+#REF!+'Alegude &amp; Durbe'!E20+#REF!+'Mele Gagula '!E18</f>
        <v>#REF!</v>
      </c>
      <c r="F20" s="44">
        <v>2600</v>
      </c>
      <c r="G20" s="158" t="e">
        <f>#REF!+#REF!+#REF!+#REF!+#REF!+#REF!+'Kecha Senga'!G20+#REF!+'Alegude &amp; Durbe'!G20+#REF!+'Mele Gagula '!G18</f>
        <v>#REF!</v>
      </c>
      <c r="H20" s="166"/>
      <c r="I20" s="157"/>
      <c r="J20" s="64"/>
      <c r="K20" s="64"/>
      <c r="L20" s="64"/>
      <c r="M20" s="64"/>
      <c r="N20" s="64"/>
      <c r="O20" s="64"/>
      <c r="P20" s="64"/>
      <c r="Q20" s="64"/>
    </row>
    <row r="21" spans="2:17" x14ac:dyDescent="0.2">
      <c r="B21" s="79" t="s">
        <v>77</v>
      </c>
      <c r="C21" s="80" t="s">
        <v>17</v>
      </c>
      <c r="D21" s="80" t="s">
        <v>16</v>
      </c>
      <c r="E21" s="158" t="e">
        <f>#REF!+#REF!+#REF!+#REF!+#REF!+#REF!+'Kecha Senga'!E21+#REF!+'Alegude &amp; Durbe'!E21+#REF!+'Mele Gagula '!E19</f>
        <v>#REF!</v>
      </c>
      <c r="F21" s="44">
        <v>3100</v>
      </c>
      <c r="G21" s="158" t="e">
        <f>#REF!+#REF!+#REF!+#REF!+#REF!+#REF!+'Kecha Senga'!G21+#REF!+'Alegude &amp; Durbe'!G21+#REF!+'Mele Gagula '!G19</f>
        <v>#REF!</v>
      </c>
      <c r="H21" s="166"/>
      <c r="I21" s="64"/>
      <c r="J21" s="64"/>
      <c r="K21" s="64"/>
      <c r="L21" s="64"/>
      <c r="M21" s="64"/>
      <c r="N21" s="82"/>
      <c r="O21" s="64"/>
      <c r="P21" s="64"/>
      <c r="Q21" s="64"/>
    </row>
    <row r="22" spans="2:17" x14ac:dyDescent="0.2">
      <c r="B22" s="79" t="s">
        <v>78</v>
      </c>
      <c r="C22" s="80" t="s">
        <v>18</v>
      </c>
      <c r="D22" s="80" t="s">
        <v>16</v>
      </c>
      <c r="E22" s="158" t="e">
        <f>#REF!+#REF!+#REF!+#REF!+#REF!+#REF!+'Kecha Senga'!E22+#REF!+'Alegude &amp; Durbe'!E22+#REF!+'Mele Gagula '!E20</f>
        <v>#REF!</v>
      </c>
      <c r="F22" s="44">
        <v>670</v>
      </c>
      <c r="G22" s="158" t="e">
        <f>#REF!+#REF!+#REF!+#REF!+#REF!+#REF!+'Kecha Senga'!G22+#REF!+'Alegude &amp; Durbe'!G22+#REF!+'Mele Gagula '!G20</f>
        <v>#REF!</v>
      </c>
      <c r="H22" s="166"/>
      <c r="I22" s="64"/>
      <c r="J22" s="64"/>
      <c r="K22" s="64"/>
      <c r="L22" s="64"/>
      <c r="M22" s="64"/>
      <c r="N22" s="81"/>
      <c r="O22" s="64"/>
      <c r="P22" s="64"/>
      <c r="Q22" s="64"/>
    </row>
    <row r="23" spans="2:17" x14ac:dyDescent="0.2">
      <c r="B23" s="79" t="s">
        <v>79</v>
      </c>
      <c r="C23" s="80" t="s">
        <v>19</v>
      </c>
      <c r="D23" s="80" t="s">
        <v>6</v>
      </c>
      <c r="E23" s="158" t="e">
        <f>#REF!+#REF!+#REF!+#REF!+#REF!+#REF!+'Kecha Senga'!E23+#REF!+'Alegude &amp; Durbe'!E23+#REF!+'Mele Gagula '!E21</f>
        <v>#REF!</v>
      </c>
      <c r="F23" s="44">
        <v>110</v>
      </c>
      <c r="G23" s="158" t="e">
        <f>#REF!+#REF!+#REF!+#REF!+#REF!+#REF!+'Kecha Senga'!G23+#REF!+'Alegude &amp; Durbe'!G23+#REF!+'Mele Gagula '!G21</f>
        <v>#REF!</v>
      </c>
      <c r="H23" s="166"/>
      <c r="I23" s="64"/>
      <c r="J23" s="64"/>
      <c r="K23" s="64"/>
      <c r="L23" s="64"/>
      <c r="M23" s="64"/>
      <c r="N23" s="64"/>
      <c r="O23" s="64"/>
      <c r="P23" s="64"/>
      <c r="Q23" s="64"/>
    </row>
    <row r="24" spans="2:17" x14ac:dyDescent="0.2">
      <c r="B24" s="79" t="s">
        <v>80</v>
      </c>
      <c r="C24" s="80" t="s">
        <v>20</v>
      </c>
      <c r="D24" s="80" t="s">
        <v>6</v>
      </c>
      <c r="E24" s="158" t="e">
        <f>#REF!+#REF!+#REF!+#REF!+#REF!+#REF!+'Kecha Senga'!E24+#REF!+'Alegude &amp; Durbe'!E24+#REF!+'Mele Gagula '!E22</f>
        <v>#REF!</v>
      </c>
      <c r="F24" s="44">
        <v>60</v>
      </c>
      <c r="G24" s="158" t="e">
        <f>#REF!+#REF!+#REF!+#REF!+#REF!+#REF!+'Kecha Senga'!G24+#REF!+'Alegude &amp; Durbe'!G24+#REF!+'Mele Gagula '!G22</f>
        <v>#REF!</v>
      </c>
      <c r="H24" s="166"/>
      <c r="I24" s="64"/>
      <c r="J24" s="64"/>
      <c r="K24" s="64"/>
      <c r="L24" s="64"/>
      <c r="M24" s="64"/>
      <c r="N24" s="64"/>
      <c r="O24" s="64"/>
      <c r="P24" s="64"/>
      <c r="Q24" s="64"/>
    </row>
    <row r="25" spans="2:17" x14ac:dyDescent="0.2">
      <c r="B25" s="79" t="s">
        <v>81</v>
      </c>
      <c r="C25" s="80" t="s">
        <v>21</v>
      </c>
      <c r="D25" s="80" t="s">
        <v>22</v>
      </c>
      <c r="E25" s="158" t="e">
        <f>#REF!+#REF!+#REF!+#REF!+#REF!+#REF!+'Kecha Senga'!E25+#REF!+'Alegude &amp; Durbe'!E25+#REF!+'Mele Gagula '!E23</f>
        <v>#REF!</v>
      </c>
      <c r="F25" s="44">
        <v>200</v>
      </c>
      <c r="G25" s="158" t="e">
        <f>#REF!+#REF!+#REF!+#REF!+#REF!+#REF!+'Kecha Senga'!G25+#REF!+'Alegude &amp; Durbe'!G25+#REF!+'Mele Gagula '!G23</f>
        <v>#REF!</v>
      </c>
      <c r="H25" s="166"/>
      <c r="I25" s="64"/>
      <c r="J25" s="64"/>
      <c r="K25" s="64"/>
      <c r="L25" s="64"/>
      <c r="M25" s="64"/>
      <c r="N25" s="64"/>
      <c r="O25" s="64"/>
      <c r="P25" s="64"/>
      <c r="Q25" s="64"/>
    </row>
    <row r="26" spans="2:17" x14ac:dyDescent="0.2">
      <c r="B26" s="79" t="s">
        <v>82</v>
      </c>
      <c r="C26" s="80" t="s">
        <v>23</v>
      </c>
      <c r="D26" s="80" t="s">
        <v>0</v>
      </c>
      <c r="E26" s="158" t="e">
        <f>#REF!+#REF!+#REF!+#REF!+#REF!+#REF!+'Kecha Senga'!E26+#REF!+'Alegude &amp; Durbe'!E26+#REF!+'Mele Gagula '!E24</f>
        <v>#REF!</v>
      </c>
      <c r="F26" s="44">
        <v>120</v>
      </c>
      <c r="G26" s="158" t="e">
        <f>#REF!+#REF!+#REF!+#REF!+#REF!+#REF!+'Kecha Senga'!G26+#REF!+'Alegude &amp; Durbe'!G26+#REF!+'Mele Gagula '!G24</f>
        <v>#REF!</v>
      </c>
      <c r="H26" s="166"/>
      <c r="I26" s="64"/>
      <c r="J26" s="64"/>
      <c r="K26" s="64"/>
      <c r="L26" s="64"/>
      <c r="M26" s="64"/>
      <c r="N26" s="81"/>
      <c r="O26" s="64"/>
      <c r="P26" s="64"/>
      <c r="Q26" s="64"/>
    </row>
    <row r="27" spans="2:17" x14ac:dyDescent="0.2">
      <c r="B27" s="79" t="s">
        <v>83</v>
      </c>
      <c r="C27" s="80" t="s">
        <v>24</v>
      </c>
      <c r="D27" s="80" t="s">
        <v>25</v>
      </c>
      <c r="E27" s="158" t="e">
        <f>#REF!+#REF!+#REF!+#REF!+#REF!+#REF!+'Kecha Senga'!E27+#REF!+'Alegude &amp; Durbe'!E27+#REF!+'Mele Gagula '!E25</f>
        <v>#REF!</v>
      </c>
      <c r="F27" s="44">
        <v>310</v>
      </c>
      <c r="G27" s="158" t="e">
        <f>#REF!+#REF!+#REF!+#REF!+#REF!+#REF!+'Kecha Senga'!G27+#REF!+'Alegude &amp; Durbe'!G27+#REF!+'Mele Gagula '!G25</f>
        <v>#REF!</v>
      </c>
      <c r="H27" s="166"/>
      <c r="I27" s="64"/>
      <c r="J27" s="64"/>
      <c r="K27" s="64"/>
      <c r="L27" s="64"/>
      <c r="M27" s="64"/>
      <c r="N27" s="64"/>
      <c r="O27" s="64"/>
      <c r="P27" s="64"/>
      <c r="Q27" s="64"/>
    </row>
    <row r="28" spans="2:17" x14ac:dyDescent="0.2">
      <c r="B28" s="79" t="s">
        <v>84</v>
      </c>
      <c r="C28" s="80" t="s">
        <v>26</v>
      </c>
      <c r="D28" s="80" t="s">
        <v>27</v>
      </c>
      <c r="E28" s="159" t="s">
        <v>169</v>
      </c>
      <c r="F28" s="160" t="s">
        <v>169</v>
      </c>
      <c r="G28" s="158" t="e">
        <f>#REF!+#REF!+#REF!+#REF!+#REF!+#REF!+'Kecha Senga'!G28+#REF!+'Alegude &amp; Durbe'!G28+#REF!+'Mele Gagula '!G26</f>
        <v>#REF!</v>
      </c>
      <c r="H28" s="166"/>
      <c r="I28" s="64"/>
      <c r="J28" s="64"/>
      <c r="K28" s="64"/>
      <c r="L28" s="64"/>
      <c r="M28" s="64"/>
      <c r="N28" s="64"/>
      <c r="O28" s="64"/>
      <c r="P28" s="64"/>
      <c r="Q28" s="64"/>
    </row>
    <row r="29" spans="2:17" x14ac:dyDescent="0.2">
      <c r="B29" s="79" t="s">
        <v>85</v>
      </c>
      <c r="C29" s="80" t="s">
        <v>28</v>
      </c>
      <c r="D29" s="80" t="s">
        <v>0</v>
      </c>
      <c r="E29" s="158" t="e">
        <f>#REF!+#REF!+#REF!+#REF!+#REF!+#REF!+'Kecha Senga'!E29+#REF!+'Alegude &amp; Durbe'!E29+#REF!+'Mele Gagula '!E27</f>
        <v>#REF!</v>
      </c>
      <c r="F29" s="44">
        <v>3625</v>
      </c>
      <c r="G29" s="158" t="e">
        <f>#REF!+#REF!+#REF!+#REF!+#REF!+#REF!+'Kecha Senga'!G29+#REF!+'Alegude &amp; Durbe'!G29+#REF!+'Mele Gagula '!G27</f>
        <v>#REF!</v>
      </c>
      <c r="H29" s="166"/>
      <c r="I29" s="64"/>
      <c r="J29" s="64"/>
      <c r="K29" s="64"/>
      <c r="L29" s="64"/>
      <c r="M29" s="64"/>
      <c r="N29" s="64"/>
      <c r="O29" s="64"/>
      <c r="P29" s="64"/>
      <c r="Q29" s="64"/>
    </row>
    <row r="30" spans="2:17" x14ac:dyDescent="0.2">
      <c r="B30" s="79" t="s">
        <v>86</v>
      </c>
      <c r="C30" s="80" t="s">
        <v>170</v>
      </c>
      <c r="D30" s="80" t="s">
        <v>27</v>
      </c>
      <c r="E30" s="159" t="s">
        <v>169</v>
      </c>
      <c r="F30" s="44" t="s">
        <v>169</v>
      </c>
      <c r="G30" s="158" t="e">
        <f>#REF!+#REF!+#REF!+#REF!+#REF!+#REF!+'Kecha Senga'!G30+#REF!+'Alegude &amp; Durbe'!G30+#REF!+'Mele Gagula '!G28</f>
        <v>#REF!</v>
      </c>
      <c r="H30" s="166"/>
      <c r="I30" s="64"/>
      <c r="J30" s="64"/>
      <c r="K30" s="64"/>
      <c r="L30" s="64"/>
      <c r="M30" s="64"/>
      <c r="N30" s="64"/>
      <c r="O30" s="64"/>
      <c r="P30" s="64"/>
      <c r="Q30" s="64"/>
    </row>
    <row r="31" spans="2:17" x14ac:dyDescent="0.2">
      <c r="B31" s="83"/>
      <c r="C31" s="84" t="s">
        <v>99</v>
      </c>
      <c r="D31" s="85"/>
      <c r="E31" s="161"/>
      <c r="F31" s="46"/>
      <c r="G31" s="165" t="e">
        <f>SUM(G8:G30)</f>
        <v>#REF!</v>
      </c>
      <c r="H31" s="149"/>
      <c r="I31" s="64"/>
      <c r="J31" s="64"/>
      <c r="K31" s="64"/>
      <c r="L31" s="64"/>
      <c r="M31" s="64"/>
      <c r="N31" s="64"/>
      <c r="O31" s="64"/>
      <c r="P31" s="64"/>
      <c r="Q31" s="64"/>
    </row>
    <row r="32" spans="2:17" x14ac:dyDescent="0.2">
      <c r="B32" s="8">
        <v>1.2</v>
      </c>
      <c r="C32" s="9" t="s">
        <v>57</v>
      </c>
      <c r="D32" s="9"/>
      <c r="E32" s="162"/>
      <c r="F32" s="28"/>
      <c r="G32" s="29"/>
      <c r="H32" s="98"/>
      <c r="I32" s="64"/>
      <c r="J32" s="64"/>
      <c r="K32" s="64"/>
      <c r="L32" s="64"/>
      <c r="M32" s="64"/>
      <c r="N32" s="81"/>
      <c r="O32" s="64"/>
      <c r="P32" s="64"/>
      <c r="Q32" s="64"/>
    </row>
    <row r="33" spans="2:17" x14ac:dyDescent="0.2">
      <c r="B33" s="79" t="s">
        <v>32</v>
      </c>
      <c r="C33" s="80" t="s">
        <v>87</v>
      </c>
      <c r="D33" s="80" t="s">
        <v>169</v>
      </c>
      <c r="E33" s="159" t="s">
        <v>169</v>
      </c>
      <c r="F33" s="158" t="e">
        <f>#REF!+#REF!+#REF!+#REF!+#REF!+#REF!+'Kecha Senga'!F33+#REF!+'Alegude &amp; Durbe'!F33+#REF!+'Mele Gagula '!F31</f>
        <v>#REF!</v>
      </c>
      <c r="G33" s="158" t="e">
        <f>#REF!+#REF!+#REF!+#REF!+#REF!+#REF!+'Kecha Senga'!G33+#REF!+'Alegude &amp; Durbe'!G33+#REF!+'Mele Gagula '!G31</f>
        <v>#REF!</v>
      </c>
      <c r="H33" s="98"/>
      <c r="I33" s="64"/>
      <c r="J33" s="64"/>
      <c r="K33" s="64"/>
      <c r="L33" s="64"/>
      <c r="M33" s="64"/>
      <c r="N33" s="81"/>
      <c r="O33" s="64"/>
      <c r="P33" s="64"/>
      <c r="Q33" s="64"/>
    </row>
    <row r="34" spans="2:17" x14ac:dyDescent="0.2">
      <c r="B34" s="79" t="s">
        <v>33</v>
      </c>
      <c r="C34" s="80" t="s">
        <v>37</v>
      </c>
      <c r="D34" s="80" t="s">
        <v>169</v>
      </c>
      <c r="E34" s="159" t="s">
        <v>169</v>
      </c>
      <c r="F34" s="158" t="e">
        <f>#REF!+#REF!+#REF!+#REF!+#REF!+#REF!+'Kecha Senga'!F34+#REF!+'Alegude &amp; Durbe'!F34+#REF!+'Mele Gagula '!F32</f>
        <v>#REF!</v>
      </c>
      <c r="G34" s="158" t="e">
        <f>#REF!+#REF!+#REF!+#REF!+#REF!+#REF!+'Kecha Senga'!G34+#REF!+'Alegude &amp; Durbe'!G34+#REF!+'Mele Gagula '!G32</f>
        <v>#REF!</v>
      </c>
      <c r="H34" s="98"/>
      <c r="I34" s="64"/>
      <c r="J34" s="64"/>
      <c r="K34" s="64"/>
      <c r="L34" s="64"/>
      <c r="M34" s="64"/>
      <c r="N34" s="64"/>
      <c r="O34" s="64"/>
      <c r="P34" s="64"/>
      <c r="Q34" s="64"/>
    </row>
    <row r="35" spans="2:17" x14ac:dyDescent="0.2">
      <c r="B35" s="83"/>
      <c r="C35" s="84" t="s">
        <v>99</v>
      </c>
      <c r="D35" s="85"/>
      <c r="E35" s="161"/>
      <c r="F35" s="46" t="e">
        <f>SUM(F33:F34)</f>
        <v>#REF!</v>
      </c>
      <c r="G35" s="165" t="e">
        <f>SUM(G33:G34)</f>
        <v>#REF!</v>
      </c>
      <c r="H35" s="98"/>
      <c r="I35" s="64"/>
      <c r="J35" s="64"/>
      <c r="K35" s="64"/>
      <c r="L35" s="64"/>
      <c r="M35" s="64"/>
      <c r="N35" s="64"/>
      <c r="O35" s="64"/>
      <c r="P35" s="64"/>
      <c r="Q35" s="64"/>
    </row>
    <row r="36" spans="2:17" x14ac:dyDescent="0.2">
      <c r="B36" s="13">
        <v>1.3</v>
      </c>
      <c r="C36" s="9" t="s">
        <v>88</v>
      </c>
      <c r="D36" s="9"/>
      <c r="E36" s="9"/>
      <c r="F36" s="28"/>
      <c r="G36" s="29"/>
      <c r="H36" s="98"/>
      <c r="I36" s="64"/>
      <c r="J36" s="64"/>
      <c r="K36" s="64"/>
      <c r="L36" s="64"/>
      <c r="M36" s="64"/>
      <c r="N36" s="64"/>
      <c r="O36" s="64"/>
      <c r="P36" s="64"/>
      <c r="Q36" s="64"/>
    </row>
    <row r="37" spans="2:17" x14ac:dyDescent="0.2">
      <c r="B37" s="79" t="s">
        <v>35</v>
      </c>
      <c r="C37" s="80" t="s">
        <v>89</v>
      </c>
      <c r="D37" s="80" t="s">
        <v>168</v>
      </c>
      <c r="E37" s="158" t="e">
        <f>#REF!+#REF!+#REF!+#REF!+#REF!+#REF!+'Kecha Senga'!E37+#REF!+'Alegude &amp; Durbe'!E37+#REF!+'Mele Gagula '!E35</f>
        <v>#REF!</v>
      </c>
      <c r="F37" s="48">
        <v>12588</v>
      </c>
      <c r="G37" s="158" t="e">
        <f>#REF!+#REF!+#REF!+#REF!+#REF!+#REF!+'Kecha Senga'!G37+#REF!+'Alegude &amp; Durbe'!G37+#REF!+'Mele Gagula '!G35</f>
        <v>#REF!</v>
      </c>
      <c r="H37" s="98"/>
      <c r="I37" s="64"/>
      <c r="J37" s="64"/>
      <c r="K37" s="64"/>
      <c r="L37" s="64"/>
      <c r="M37" s="64"/>
      <c r="N37" s="64"/>
      <c r="O37" s="64"/>
      <c r="P37" s="64"/>
      <c r="Q37" s="64"/>
    </row>
    <row r="38" spans="2:17" x14ac:dyDescent="0.2">
      <c r="B38" s="79" t="s">
        <v>36</v>
      </c>
      <c r="C38" s="80" t="s">
        <v>90</v>
      </c>
      <c r="D38" s="80" t="s">
        <v>168</v>
      </c>
      <c r="E38" s="158" t="e">
        <f>#REF!+#REF!+#REF!+#REF!+#REF!+#REF!+'Kecha Senga'!E38+#REF!+'Alegude &amp; Durbe'!E38+#REF!+'Mele Gagula '!E36</f>
        <v>#REF!</v>
      </c>
      <c r="F38" s="48">
        <v>10592</v>
      </c>
      <c r="G38" s="158" t="e">
        <f>#REF!+#REF!+#REF!+#REF!+#REF!+#REF!+'Kecha Senga'!G38+#REF!+'Alegude &amp; Durbe'!G38+#REF!+'Mele Gagula '!G36</f>
        <v>#REF!</v>
      </c>
      <c r="H38" s="98"/>
      <c r="I38" s="64"/>
      <c r="J38" s="64"/>
      <c r="K38" s="64"/>
      <c r="L38" s="64"/>
      <c r="M38" s="64"/>
      <c r="N38" s="64"/>
      <c r="O38" s="64"/>
      <c r="P38" s="64"/>
      <c r="Q38" s="64"/>
    </row>
    <row r="39" spans="2:17" x14ac:dyDescent="0.2">
      <c r="B39" s="79" t="s">
        <v>91</v>
      </c>
      <c r="C39" s="80" t="s">
        <v>92</v>
      </c>
      <c r="D39" s="80" t="s">
        <v>168</v>
      </c>
      <c r="E39" s="158" t="e">
        <f>#REF!+#REF!+#REF!+#REF!+#REF!+#REF!+'Kecha Senga'!E39+#REF!+'Alegude &amp; Durbe'!E39+#REF!+'Mele Gagula '!E37</f>
        <v>#REF!</v>
      </c>
      <c r="F39" s="48">
        <v>9193.4</v>
      </c>
      <c r="G39" s="158" t="e">
        <f>#REF!+#REF!+#REF!+#REF!+#REF!+#REF!+'Kecha Senga'!G39+#REF!+'Alegude &amp; Durbe'!G39+#REF!+'Mele Gagula '!G37</f>
        <v>#REF!</v>
      </c>
      <c r="H39" s="98"/>
      <c r="I39" s="64"/>
      <c r="J39" s="64"/>
      <c r="K39" s="64"/>
      <c r="L39" s="64"/>
      <c r="M39" s="64"/>
      <c r="N39" s="64"/>
      <c r="O39" s="64"/>
      <c r="P39" s="64"/>
      <c r="Q39" s="64"/>
    </row>
    <row r="40" spans="2:17" x14ac:dyDescent="0.2">
      <c r="B40" s="79" t="s">
        <v>93</v>
      </c>
      <c r="C40" s="80" t="s">
        <v>94</v>
      </c>
      <c r="D40" s="80" t="s">
        <v>168</v>
      </c>
      <c r="E40" s="158" t="e">
        <f>#REF!+#REF!+#REF!+#REF!+#REF!+#REF!+'Kecha Senga'!E40+#REF!+'Alegude &amp; Durbe'!E40+#REF!+'Mele Gagula '!E38</f>
        <v>#REF!</v>
      </c>
      <c r="F40" s="48">
        <v>9193.4</v>
      </c>
      <c r="G40" s="158" t="e">
        <f>#REF!+#REF!+#REF!+#REF!+#REF!+#REF!+'Kecha Senga'!G40+#REF!+'Alegude &amp; Durbe'!G40+#REF!+'Mele Gagula '!G38</f>
        <v>#REF!</v>
      </c>
      <c r="H40" s="98"/>
      <c r="I40" s="64"/>
      <c r="J40" s="64"/>
      <c r="K40" s="64"/>
      <c r="L40" s="64"/>
      <c r="M40" s="64"/>
      <c r="N40" s="64"/>
      <c r="O40" s="64"/>
      <c r="P40" s="64"/>
      <c r="Q40" s="64"/>
    </row>
    <row r="41" spans="2:17" x14ac:dyDescent="0.2">
      <c r="B41" s="79" t="s">
        <v>95</v>
      </c>
      <c r="C41" s="89" t="s">
        <v>167</v>
      </c>
      <c r="D41" s="89" t="s">
        <v>168</v>
      </c>
      <c r="E41" s="158" t="e">
        <f>#REF!+#REF!+#REF!+#REF!+#REF!+#REF!+'Kecha Senga'!E41+#REF!+'Alegude &amp; Durbe'!E41+#REF!+'Mele Gagula '!E39</f>
        <v>#REF!</v>
      </c>
      <c r="F41" s="58">
        <v>7395.2</v>
      </c>
      <c r="G41" s="158" t="e">
        <f>#REF!+#REF!+#REF!+#REF!+#REF!+#REF!+'Kecha Senga'!G41+#REF!+'Alegude &amp; Durbe'!G41+#REF!+'Mele Gagula '!G39</f>
        <v>#REF!</v>
      </c>
      <c r="H41" s="98"/>
      <c r="I41" s="64"/>
      <c r="J41" s="64"/>
      <c r="K41" s="64"/>
      <c r="L41" s="64"/>
      <c r="M41" s="82"/>
      <c r="N41" s="64"/>
      <c r="O41" s="64"/>
      <c r="P41" s="64"/>
      <c r="Q41" s="64"/>
    </row>
    <row r="42" spans="2:17" x14ac:dyDescent="0.2">
      <c r="B42" s="79" t="s">
        <v>96</v>
      </c>
      <c r="C42" s="86" t="s">
        <v>181</v>
      </c>
      <c r="D42" s="80" t="s">
        <v>168</v>
      </c>
      <c r="E42" s="158" t="e">
        <f>#REF!+#REF!+#REF!+#REF!+#REF!+#REF!+'Kecha Senga'!E42+#REF!+'Alegude &amp; Durbe'!E42+#REF!+'Mele Gagula '!E40</f>
        <v>#REF!</v>
      </c>
      <c r="F42" s="48">
        <v>7262</v>
      </c>
      <c r="G42" s="158" t="e">
        <f>#REF!+#REF!+#REF!+#REF!+#REF!+#REF!+'Kecha Senga'!G42+#REF!+'Alegude &amp; Durbe'!G42+#REF!+'Mele Gagula '!G40</f>
        <v>#REF!</v>
      </c>
      <c r="H42" s="98"/>
      <c r="I42" s="64"/>
      <c r="J42" s="64"/>
      <c r="K42" s="64"/>
      <c r="L42" s="64"/>
      <c r="M42" s="64"/>
      <c r="N42" s="64"/>
      <c r="O42" s="64"/>
      <c r="P42" s="64"/>
      <c r="Q42" s="64"/>
    </row>
    <row r="43" spans="2:17" x14ac:dyDescent="0.2">
      <c r="B43" s="79" t="s">
        <v>166</v>
      </c>
      <c r="C43" s="80" t="s">
        <v>98</v>
      </c>
      <c r="D43" s="80" t="s">
        <v>169</v>
      </c>
      <c r="E43" s="158" t="e">
        <f>#REF!+#REF!+#REF!+#REF!+#REF!+#REF!+'Kecha Senga'!E43+#REF!+'Alegude &amp; Durbe'!E43+#REF!+'Mele Gagula '!E41</f>
        <v>#REF!</v>
      </c>
      <c r="F43" s="49">
        <v>10000</v>
      </c>
      <c r="G43" s="158" t="e">
        <f>#REF!+#REF!+#REF!+#REF!+#REF!+#REF!+'Kecha Senga'!G43+#REF!+'Alegude &amp; Durbe'!G43+#REF!+'Mele Gagula '!G41</f>
        <v>#REF!</v>
      </c>
      <c r="H43" s="98"/>
      <c r="I43" s="64"/>
      <c r="J43" s="64"/>
      <c r="K43" s="64"/>
      <c r="L43" s="64"/>
      <c r="M43" s="64"/>
      <c r="N43" s="64"/>
      <c r="O43" s="64"/>
      <c r="P43" s="64"/>
      <c r="Q43" s="64"/>
    </row>
    <row r="44" spans="2:17" x14ac:dyDescent="0.2">
      <c r="B44" s="13"/>
      <c r="C44" s="84" t="s">
        <v>99</v>
      </c>
      <c r="D44" s="84"/>
      <c r="E44" s="84"/>
      <c r="F44" s="50">
        <f>SUM(F37:F43)</f>
        <v>66224</v>
      </c>
      <c r="G44" s="165" t="e">
        <f>SUM(G37:G43)</f>
        <v>#REF!</v>
      </c>
      <c r="H44" s="156"/>
      <c r="I44" s="64"/>
      <c r="J44" s="64"/>
      <c r="K44" s="64"/>
      <c r="L44" s="64"/>
      <c r="M44" s="64"/>
      <c r="N44" s="64"/>
      <c r="O44" s="64"/>
      <c r="P44" s="64"/>
      <c r="Q44" s="64"/>
    </row>
    <row r="45" spans="2:17" x14ac:dyDescent="0.2">
      <c r="B45" s="16">
        <v>1.4</v>
      </c>
      <c r="C45" s="88" t="s">
        <v>100</v>
      </c>
      <c r="D45" s="88"/>
      <c r="E45" s="88"/>
      <c r="F45" s="51"/>
      <c r="G45" s="52"/>
      <c r="H45" s="98"/>
      <c r="I45" s="64"/>
      <c r="J45" s="64"/>
      <c r="K45" s="64"/>
      <c r="L45" s="64"/>
      <c r="M45" s="64"/>
      <c r="N45" s="64"/>
      <c r="O45" s="64"/>
      <c r="P45" s="64"/>
      <c r="Q45" s="64"/>
    </row>
    <row r="46" spans="2:17" x14ac:dyDescent="0.2">
      <c r="B46" s="79" t="s">
        <v>38</v>
      </c>
      <c r="C46" s="80" t="s">
        <v>101</v>
      </c>
      <c r="D46" s="80" t="s">
        <v>168</v>
      </c>
      <c r="E46" s="158" t="e">
        <f>#REF!+#REF!+#REF!+#REF!+#REF!+#REF!+'Kecha Senga'!E46+#REF!+'Alegude &amp; Durbe'!E46+#REF!+'Mele Gagula '!E44</f>
        <v>#REF!</v>
      </c>
      <c r="F46" s="44">
        <v>1300</v>
      </c>
      <c r="G46" s="158" t="e">
        <f>#REF!+#REF!+#REF!+#REF!+#REF!+#REF!+'Kecha Senga'!G46+#REF!+'Alegude &amp; Durbe'!G46+#REF!+'Mele Gagula '!G44</f>
        <v>#REF!</v>
      </c>
      <c r="H46" s="98"/>
      <c r="I46" s="64"/>
      <c r="J46" s="64"/>
      <c r="K46" s="64"/>
      <c r="L46" s="64"/>
      <c r="M46" s="64"/>
      <c r="N46" s="64"/>
      <c r="O46" s="64"/>
      <c r="P46" s="64"/>
      <c r="Q46" s="64"/>
    </row>
    <row r="47" spans="2:17" x14ac:dyDescent="0.2">
      <c r="B47" s="79" t="s">
        <v>39</v>
      </c>
      <c r="C47" s="89" t="s">
        <v>102</v>
      </c>
      <c r="D47" s="80" t="s">
        <v>169</v>
      </c>
      <c r="E47" s="159" t="s">
        <v>169</v>
      </c>
      <c r="F47" s="160" t="s">
        <v>169</v>
      </c>
      <c r="G47" s="158" t="e">
        <f>#REF!+#REF!+#REF!+#REF!+#REF!+#REF!+'Kecha Senga'!G47+#REF!+'Alegude &amp; Durbe'!G47+#REF!+'Mele Gagula '!G45</f>
        <v>#REF!</v>
      </c>
      <c r="H47" s="98"/>
      <c r="I47" s="64"/>
      <c r="J47" s="64"/>
      <c r="K47" s="64"/>
      <c r="L47" s="64"/>
      <c r="M47" s="64"/>
      <c r="N47" s="64"/>
      <c r="O47" s="64"/>
      <c r="P47" s="64"/>
      <c r="Q47" s="64"/>
    </row>
    <row r="48" spans="2:17" x14ac:dyDescent="0.2">
      <c r="B48" s="79" t="s">
        <v>40</v>
      </c>
      <c r="C48" s="80" t="s">
        <v>103</v>
      </c>
      <c r="D48" s="80" t="s">
        <v>169</v>
      </c>
      <c r="E48" s="159" t="s">
        <v>169</v>
      </c>
      <c r="F48" s="160" t="s">
        <v>34</v>
      </c>
      <c r="G48" s="158" t="e">
        <f>#REF!+#REF!+#REF!+#REF!+#REF!+#REF!+'Kecha Senga'!G48+#REF!+'Alegude &amp; Durbe'!G48+#REF!+'Mele Gagula '!G46</f>
        <v>#REF!</v>
      </c>
      <c r="H48" s="98"/>
      <c r="I48" s="64"/>
      <c r="J48" s="64"/>
      <c r="K48" s="64"/>
      <c r="L48" s="64"/>
      <c r="M48" s="64"/>
      <c r="N48" s="64"/>
      <c r="O48" s="64"/>
      <c r="P48" s="64"/>
      <c r="Q48" s="64"/>
    </row>
    <row r="49" spans="2:17" ht="32" x14ac:dyDescent="0.2">
      <c r="B49" s="79" t="s">
        <v>42</v>
      </c>
      <c r="C49" s="90" t="s">
        <v>230</v>
      </c>
      <c r="D49" s="80" t="s">
        <v>168</v>
      </c>
      <c r="E49" s="158" t="e">
        <f>#REF!+#REF!+#REF!+#REF!+#REF!+#REF!+'Kecha Senga'!E49+#REF!+'Alegude &amp; Durbe'!E49+#REF!+'Mele Gagula '!E47</f>
        <v>#REF!</v>
      </c>
      <c r="F49" s="44">
        <v>9000</v>
      </c>
      <c r="G49" s="158" t="e">
        <f>#REF!+#REF!+#REF!+#REF!+#REF!+#REF!+'Kecha Senga'!G49+#REF!+'Alegude &amp; Durbe'!G49+#REF!+'Mele Gagula '!G47</f>
        <v>#REF!</v>
      </c>
      <c r="H49" s="156"/>
      <c r="I49" s="157"/>
      <c r="J49" s="64"/>
      <c r="K49" s="64"/>
      <c r="L49" s="64"/>
      <c r="M49" s="64"/>
      <c r="N49" s="64"/>
      <c r="O49" s="64"/>
      <c r="P49" s="64"/>
      <c r="Q49" s="64"/>
    </row>
    <row r="50" spans="2:17" x14ac:dyDescent="0.2">
      <c r="B50" s="79" t="s">
        <v>104</v>
      </c>
      <c r="C50" s="80" t="s">
        <v>105</v>
      </c>
      <c r="D50" s="87" t="s">
        <v>169</v>
      </c>
      <c r="E50" s="159" t="s">
        <v>169</v>
      </c>
      <c r="F50" s="160" t="s">
        <v>169</v>
      </c>
      <c r="G50" s="158" t="e">
        <f>#REF!+#REF!+#REF!+#REF!+#REF!+#REF!+'Kecha Senga'!G50+#REF!+'Alegude &amp; Durbe'!G50+#REF!+'Mele Gagula '!G48</f>
        <v>#REF!</v>
      </c>
      <c r="H50" s="98"/>
      <c r="I50" s="64"/>
      <c r="J50" s="64"/>
      <c r="K50" s="64"/>
      <c r="L50" s="64"/>
      <c r="M50" s="64"/>
      <c r="N50" s="64"/>
      <c r="O50" s="64"/>
      <c r="P50" s="64"/>
      <c r="Q50" s="64"/>
    </row>
    <row r="51" spans="2:17" x14ac:dyDescent="0.2">
      <c r="B51" s="11"/>
      <c r="C51" s="9" t="s">
        <v>116</v>
      </c>
      <c r="D51" s="91"/>
      <c r="E51" s="91"/>
      <c r="F51" s="53"/>
      <c r="G51" s="165" t="e">
        <f>SUM(G46:G50)</f>
        <v>#REF!</v>
      </c>
      <c r="H51" s="149"/>
      <c r="I51" s="64"/>
      <c r="J51" s="64"/>
      <c r="K51" s="64"/>
      <c r="L51" s="64"/>
      <c r="M51" s="64"/>
      <c r="N51" s="64"/>
      <c r="O51" s="64"/>
      <c r="P51" s="64"/>
      <c r="Q51" s="64"/>
    </row>
    <row r="52" spans="2:17" x14ac:dyDescent="0.2">
      <c r="B52" s="13">
        <v>1.5</v>
      </c>
      <c r="C52" s="9" t="s">
        <v>106</v>
      </c>
      <c r="D52" s="9"/>
      <c r="E52" s="9"/>
      <c r="F52" s="28"/>
      <c r="G52" s="29"/>
      <c r="H52" s="98"/>
      <c r="I52" s="64"/>
      <c r="J52" s="64"/>
      <c r="K52" s="64"/>
      <c r="L52" s="64"/>
      <c r="M52" s="64"/>
      <c r="N52" s="64"/>
      <c r="O52" s="64"/>
      <c r="P52" s="64"/>
      <c r="Q52" s="64"/>
    </row>
    <row r="53" spans="2:17" x14ac:dyDescent="0.2">
      <c r="B53" s="13"/>
      <c r="C53" s="9" t="s">
        <v>107</v>
      </c>
      <c r="D53" s="9"/>
      <c r="E53" s="9"/>
      <c r="F53" s="28"/>
      <c r="G53" s="29"/>
      <c r="H53" s="98"/>
      <c r="I53" s="64"/>
      <c r="J53" s="64"/>
      <c r="K53" s="64"/>
      <c r="L53" s="64"/>
      <c r="M53" s="82"/>
      <c r="N53" s="64"/>
      <c r="O53" s="64"/>
      <c r="P53" s="64"/>
      <c r="Q53" s="64"/>
    </row>
    <row r="54" spans="2:17" x14ac:dyDescent="0.2">
      <c r="B54" s="14" t="s">
        <v>108</v>
      </c>
      <c r="C54" s="19" t="s">
        <v>109</v>
      </c>
      <c r="D54" s="80" t="s">
        <v>169</v>
      </c>
      <c r="E54" s="159" t="s">
        <v>169</v>
      </c>
      <c r="F54" s="158" t="e">
        <f>#REF!+#REF!+#REF!+#REF!+#REF!+#REF!+'Kecha Senga'!F54+#REF!+'Alegude &amp; Durbe'!F54+#REF!+'Mele Gagula '!F51</f>
        <v>#REF!</v>
      </c>
      <c r="G54" s="158" t="e">
        <f>#REF!+#REF!+#REF!+#REF!+#REF!+#REF!+'Kecha Senga'!G54+#REF!+'Alegude &amp; Durbe'!G54+#REF!+'Mele Gagula '!G51</f>
        <v>#REF!</v>
      </c>
      <c r="H54" s="98"/>
      <c r="I54" s="64"/>
      <c r="J54" s="64"/>
      <c r="K54" s="64"/>
      <c r="L54" s="64"/>
      <c r="M54" s="64"/>
      <c r="N54" s="64"/>
      <c r="O54" s="64"/>
      <c r="P54" s="64"/>
      <c r="Q54" s="64"/>
    </row>
    <row r="55" spans="2:17" x14ac:dyDescent="0.2">
      <c r="B55" s="14" t="s">
        <v>110</v>
      </c>
      <c r="C55" s="19" t="s">
        <v>112</v>
      </c>
      <c r="D55" s="80" t="s">
        <v>169</v>
      </c>
      <c r="E55" s="159" t="s">
        <v>169</v>
      </c>
      <c r="F55" s="158" t="e">
        <f>#REF!+#REF!+#REF!+#REF!+#REF!+#REF!+'Kecha Senga'!F55+#REF!+'Alegude &amp; Durbe'!F55+#REF!+'Mele Gagula '!F52</f>
        <v>#REF!</v>
      </c>
      <c r="G55" s="158" t="e">
        <f>#REF!+#REF!+#REF!+#REF!+#REF!+#REF!+'Kecha Senga'!G55+#REF!+'Alegude &amp; Durbe'!G55+#REF!+'Mele Gagula '!G52</f>
        <v>#REF!</v>
      </c>
      <c r="H55" s="98"/>
      <c r="I55" s="64"/>
      <c r="J55" s="64"/>
      <c r="K55" s="64"/>
      <c r="L55" s="64"/>
      <c r="M55" s="64"/>
      <c r="N55" s="81"/>
      <c r="O55" s="64"/>
      <c r="P55" s="64"/>
      <c r="Q55" s="64"/>
    </row>
    <row r="56" spans="2:17" ht="32" x14ac:dyDescent="0.2">
      <c r="B56" s="14" t="s">
        <v>111</v>
      </c>
      <c r="C56" s="19" t="s">
        <v>114</v>
      </c>
      <c r="D56" s="80" t="s">
        <v>169</v>
      </c>
      <c r="E56" s="159" t="s">
        <v>169</v>
      </c>
      <c r="F56" s="158" t="e">
        <f>#REF!+#REF!+#REF!+#REF!+#REF!+#REF!+'Kecha Senga'!F56+#REF!+'Alegude &amp; Durbe'!F56+#REF!+'Mele Gagula '!F53</f>
        <v>#REF!</v>
      </c>
      <c r="G56" s="158" t="e">
        <f>#REF!+#REF!+#REF!+#REF!+#REF!+#REF!+'Kecha Senga'!G56+#REF!+'Alegude &amp; Durbe'!G56+#REF!+'Mele Gagula '!G53</f>
        <v>#REF!</v>
      </c>
      <c r="H56" s="98"/>
      <c r="I56" s="64"/>
      <c r="J56" s="64"/>
      <c r="K56" s="64"/>
      <c r="L56" s="64"/>
      <c r="M56" s="64"/>
      <c r="N56" s="81"/>
      <c r="O56" s="64"/>
      <c r="P56" s="64"/>
      <c r="Q56" s="64"/>
    </row>
    <row r="57" spans="2:17" x14ac:dyDescent="0.2">
      <c r="B57" s="14" t="s">
        <v>113</v>
      </c>
      <c r="C57" s="80" t="s">
        <v>41</v>
      </c>
      <c r="D57" s="80" t="s">
        <v>169</v>
      </c>
      <c r="E57" s="159" t="s">
        <v>169</v>
      </c>
      <c r="F57" s="158" t="e">
        <f>#REF!+#REF!+#REF!+#REF!+#REF!+#REF!+'Kecha Senga'!F57+#REF!+'Alegude &amp; Durbe'!F57+#REF!+'Mele Gagula '!F54</f>
        <v>#REF!</v>
      </c>
      <c r="G57" s="158" t="e">
        <f>#REF!+#REF!+#REF!+#REF!+#REF!+#REF!+'Kecha Senga'!G57+#REF!+'Alegude &amp; Durbe'!G57+#REF!+'Mele Gagula '!G54</f>
        <v>#REF!</v>
      </c>
      <c r="H57" s="98"/>
      <c r="I57" s="64"/>
      <c r="J57" s="64"/>
      <c r="K57" s="64"/>
      <c r="L57" s="64"/>
      <c r="M57" s="64"/>
      <c r="N57" s="64"/>
      <c r="O57" s="64"/>
      <c r="P57" s="64"/>
      <c r="Q57" s="64"/>
    </row>
    <row r="58" spans="2:17" x14ac:dyDescent="0.2">
      <c r="B58" s="14" t="s">
        <v>115</v>
      </c>
      <c r="C58" s="92" t="s">
        <v>228</v>
      </c>
      <c r="D58" s="80" t="s">
        <v>169</v>
      </c>
      <c r="E58" s="159" t="s">
        <v>169</v>
      </c>
      <c r="F58" s="158" t="e">
        <f>#REF!+#REF!+#REF!+#REF!+#REF!+#REF!+'Kecha Senga'!F58+#REF!+'Alegude &amp; Durbe'!F58+#REF!+'Mele Gagula '!F55</f>
        <v>#REF!</v>
      </c>
      <c r="G58" s="158" t="e">
        <f>#REF!+#REF!+#REF!+#REF!+#REF!+#REF!+'Kecha Senga'!G58+#REF!+'Alegude &amp; Durbe'!G58+#REF!+'Mele Gagula '!G55</f>
        <v>#REF!</v>
      </c>
      <c r="H58" s="98"/>
      <c r="I58" s="64"/>
      <c r="J58" s="64"/>
      <c r="K58" s="64"/>
      <c r="L58" s="64"/>
      <c r="M58" s="64"/>
      <c r="N58" s="64"/>
      <c r="O58" s="64"/>
      <c r="P58" s="64"/>
      <c r="Q58" s="64"/>
    </row>
    <row r="59" spans="2:17" x14ac:dyDescent="0.2">
      <c r="B59" s="11"/>
      <c r="C59" s="9" t="s">
        <v>116</v>
      </c>
      <c r="D59" s="9"/>
      <c r="E59" s="9"/>
      <c r="F59" s="28"/>
      <c r="G59" s="165" t="e">
        <f>SUM(G54:G58)</f>
        <v>#REF!</v>
      </c>
      <c r="H59" s="149"/>
      <c r="I59" s="64"/>
      <c r="J59" s="64"/>
      <c r="K59" s="64"/>
      <c r="L59" s="64"/>
      <c r="M59" s="64"/>
      <c r="N59" s="64"/>
      <c r="O59" s="64"/>
      <c r="P59" s="64"/>
      <c r="Q59" s="64"/>
    </row>
    <row r="60" spans="2:17" x14ac:dyDescent="0.2">
      <c r="B60" s="21"/>
      <c r="C60" s="9" t="s">
        <v>117</v>
      </c>
      <c r="D60" s="9"/>
      <c r="E60" s="9"/>
      <c r="F60" s="28"/>
      <c r="G60" s="165" t="e">
        <f>G59+G51+G44+G35+G31</f>
        <v>#REF!</v>
      </c>
      <c r="H60" s="198"/>
      <c r="I60" s="149"/>
      <c r="J60" s="64"/>
      <c r="K60" s="64"/>
      <c r="L60" s="64"/>
      <c r="M60" s="64"/>
      <c r="N60" s="64"/>
      <c r="O60" s="64"/>
      <c r="P60" s="64"/>
      <c r="Q60" s="64"/>
    </row>
    <row r="61" spans="2:17" x14ac:dyDescent="0.2">
      <c r="B61" s="11">
        <v>2</v>
      </c>
      <c r="C61" s="12" t="s">
        <v>118</v>
      </c>
      <c r="D61" s="12"/>
      <c r="E61" s="12"/>
      <c r="F61" s="30"/>
      <c r="G61" s="54"/>
      <c r="H61" s="98"/>
      <c r="I61" s="64"/>
      <c r="J61" s="64"/>
      <c r="K61" s="64"/>
      <c r="L61" s="64"/>
      <c r="M61" s="64"/>
      <c r="N61" s="64"/>
      <c r="O61" s="64"/>
      <c r="P61" s="64"/>
      <c r="Q61" s="64"/>
    </row>
    <row r="62" spans="2:17" x14ac:dyDescent="0.2">
      <c r="B62" s="13">
        <v>2.1</v>
      </c>
      <c r="C62" s="9" t="s">
        <v>119</v>
      </c>
      <c r="D62" s="9"/>
      <c r="E62" s="9"/>
      <c r="F62" s="28"/>
      <c r="G62" s="54"/>
      <c r="H62" s="98"/>
      <c r="I62" s="64"/>
      <c r="J62" s="64"/>
      <c r="K62" s="64"/>
      <c r="L62" s="64"/>
      <c r="M62" s="64"/>
      <c r="N62" s="93"/>
      <c r="O62" s="64"/>
      <c r="P62" s="64"/>
      <c r="Q62" s="64"/>
    </row>
    <row r="63" spans="2:17" x14ac:dyDescent="0.2">
      <c r="B63" s="14" t="s">
        <v>120</v>
      </c>
      <c r="C63" s="15" t="s">
        <v>121</v>
      </c>
      <c r="D63" s="15" t="s">
        <v>122</v>
      </c>
      <c r="E63" s="158" t="e">
        <f>#REF!+#REF!+#REF!+#REF!+#REF!+#REF!+'Kecha Senga'!E63+#REF!+'Alegude &amp; Durbe'!E63+#REF!+'Mele Gagula '!E60</f>
        <v>#REF!</v>
      </c>
      <c r="F63" s="31">
        <v>36000</v>
      </c>
      <c r="G63" s="158" t="e">
        <f>#REF!+#REF!+#REF!+#REF!+#REF!+#REF!+'Kecha Senga'!G63+#REF!+'Alegude &amp; Durbe'!G63+#REF!+'Mele Gagula '!G60</f>
        <v>#REF!</v>
      </c>
      <c r="H63" s="98"/>
      <c r="I63" s="64"/>
      <c r="J63" s="64"/>
      <c r="K63" s="64"/>
      <c r="L63" s="64"/>
      <c r="M63" s="64"/>
      <c r="N63" s="64"/>
      <c r="O63" s="64"/>
      <c r="P63" s="64"/>
      <c r="Q63" s="64"/>
    </row>
    <row r="64" spans="2:17" x14ac:dyDescent="0.2">
      <c r="B64" s="14" t="s">
        <v>123</v>
      </c>
      <c r="C64" s="15" t="s">
        <v>124</v>
      </c>
      <c r="D64" s="15" t="s">
        <v>122</v>
      </c>
      <c r="E64" s="158" t="e">
        <f>#REF!+#REF!+#REF!+#REF!+#REF!+#REF!+'Kecha Senga'!E64+#REF!+'Alegude &amp; Durbe'!E64+#REF!+'Mele Gagula '!E61</f>
        <v>#REF!</v>
      </c>
      <c r="F64" s="31">
        <v>9924</v>
      </c>
      <c r="G64" s="158" t="e">
        <f>#REF!+#REF!+#REF!+#REF!+#REF!+#REF!+'Kecha Senga'!G64+#REF!+'Alegude &amp; Durbe'!G64+#REF!+'Mele Gagula '!G61</f>
        <v>#REF!</v>
      </c>
      <c r="H64" s="98"/>
      <c r="I64" s="64"/>
      <c r="J64" s="64"/>
      <c r="K64" s="64"/>
      <c r="L64" s="64"/>
      <c r="M64" s="64"/>
      <c r="N64" s="93"/>
      <c r="O64" s="64"/>
      <c r="P64" s="64"/>
      <c r="Q64" s="64"/>
    </row>
    <row r="65" spans="2:17" x14ac:dyDescent="0.2">
      <c r="B65" s="14" t="s">
        <v>125</v>
      </c>
      <c r="C65" s="15" t="s">
        <v>126</v>
      </c>
      <c r="D65" s="15" t="s">
        <v>122</v>
      </c>
      <c r="E65" s="158" t="e">
        <f>#REF!+#REF!+#REF!+#REF!+#REF!+#REF!+'Kecha Senga'!E65+#REF!+'Alegude &amp; Durbe'!E65+#REF!+'Mele Gagula '!E62</f>
        <v>#REF!</v>
      </c>
      <c r="F65" s="31">
        <v>8712</v>
      </c>
      <c r="G65" s="158" t="e">
        <f>#REF!+#REF!+#REF!+#REF!+#REF!+#REF!+'Kecha Senga'!G65+#REF!+'Alegude &amp; Durbe'!G65+#REF!+'Mele Gagula '!G62</f>
        <v>#REF!</v>
      </c>
      <c r="H65" s="98"/>
      <c r="I65" s="64"/>
      <c r="J65" s="64"/>
      <c r="K65" s="64"/>
      <c r="L65" s="64"/>
      <c r="M65" s="64"/>
      <c r="N65" s="64"/>
      <c r="O65" s="64"/>
      <c r="P65" s="64"/>
      <c r="Q65" s="64"/>
    </row>
    <row r="66" spans="2:17" x14ac:dyDescent="0.2">
      <c r="B66" s="14" t="s">
        <v>127</v>
      </c>
      <c r="C66" s="15" t="s">
        <v>128</v>
      </c>
      <c r="D66" s="15" t="s">
        <v>122</v>
      </c>
      <c r="E66" s="158" t="e">
        <f>#REF!+#REF!+#REF!+#REF!+#REF!+#REF!+'Kecha Senga'!E66+#REF!+'Alegude &amp; Durbe'!E66+#REF!+'Mele Gagula '!E64</f>
        <v>#REF!</v>
      </c>
      <c r="F66" s="31">
        <v>2065.1999999999998</v>
      </c>
      <c r="G66" s="158" t="e">
        <f>#REF!+#REF!+#REF!+#REF!+#REF!+#REF!+'Kecha Senga'!G66+#REF!+'Alegude &amp; Durbe'!G66+#REF!+'Mele Gagula '!G64</f>
        <v>#REF!</v>
      </c>
      <c r="H66" s="98"/>
      <c r="I66" s="64"/>
      <c r="J66" s="64"/>
      <c r="K66" s="64"/>
      <c r="L66" s="64"/>
      <c r="M66" s="64"/>
      <c r="N66" s="93"/>
      <c r="O66" s="64"/>
      <c r="P66" s="64"/>
      <c r="Q66" s="64"/>
    </row>
    <row r="67" spans="2:17" x14ac:dyDescent="0.2">
      <c r="B67" s="25"/>
      <c r="C67" s="10" t="s">
        <v>129</v>
      </c>
      <c r="D67" s="10"/>
      <c r="E67" s="91"/>
      <c r="F67" s="33"/>
      <c r="G67" s="34" t="e">
        <f>SUM(G63:G66)</f>
        <v>#REF!</v>
      </c>
      <c r="H67" s="156"/>
      <c r="I67" s="64"/>
      <c r="J67" s="64"/>
      <c r="K67" s="64"/>
      <c r="L67" s="64"/>
      <c r="M67" s="64"/>
      <c r="N67" s="93"/>
      <c r="O67" s="64"/>
      <c r="P67" s="64"/>
      <c r="Q67" s="64"/>
    </row>
    <row r="68" spans="2:17" x14ac:dyDescent="0.2">
      <c r="B68" s="16">
        <v>2.2000000000000002</v>
      </c>
      <c r="C68" s="9" t="s">
        <v>175</v>
      </c>
      <c r="D68" s="26"/>
      <c r="E68" s="91"/>
      <c r="F68" s="35"/>
      <c r="G68" s="36"/>
      <c r="H68" s="98"/>
      <c r="I68" s="64"/>
      <c r="J68" s="64"/>
      <c r="K68" s="64"/>
      <c r="L68" s="64"/>
      <c r="M68" s="64"/>
      <c r="N68" s="64"/>
      <c r="O68" s="64"/>
      <c r="P68" s="64"/>
      <c r="Q68" s="64"/>
    </row>
    <row r="69" spans="2:17" x14ac:dyDescent="0.2">
      <c r="B69" s="14" t="s">
        <v>130</v>
      </c>
      <c r="C69" s="15" t="s">
        <v>131</v>
      </c>
      <c r="D69" s="15" t="s">
        <v>122</v>
      </c>
      <c r="E69" s="158" t="e">
        <f>#REF!+#REF!+#REF!+#REF!+#REF!+#REF!+'Kecha Senga'!E69+#REF!+'Alegude &amp; Durbe'!E69+#REF!+'Mele Gagula '!E67</f>
        <v>#REF!</v>
      </c>
      <c r="F69" s="31">
        <v>20580</v>
      </c>
      <c r="G69" s="158" t="e">
        <f>#REF!+#REF!+#REF!+#REF!+#REF!+#REF!+'Kecha Senga'!G69+#REF!+'Alegude &amp; Durbe'!G69+#REF!+'Mele Gagula '!G67</f>
        <v>#REF!</v>
      </c>
      <c r="H69" s="98"/>
      <c r="I69" s="64"/>
      <c r="J69" s="64"/>
      <c r="K69" s="64"/>
      <c r="L69" s="64"/>
      <c r="M69" s="64"/>
      <c r="N69" s="82"/>
      <c r="O69" s="64"/>
      <c r="P69" s="64"/>
      <c r="Q69" s="64"/>
    </row>
    <row r="70" spans="2:17" x14ac:dyDescent="0.2">
      <c r="B70" s="17" t="s">
        <v>132</v>
      </c>
      <c r="C70" s="18" t="s">
        <v>133</v>
      </c>
      <c r="D70" s="18" t="s">
        <v>122</v>
      </c>
      <c r="E70" s="158" t="e">
        <f>#REF!+#REF!+#REF!+#REF!+#REF!+#REF!+'Kecha Senga'!E70+#REF!+'Alegude &amp; Durbe'!E70+#REF!+'Mele Gagula '!E68</f>
        <v>#REF!</v>
      </c>
      <c r="F70" s="37">
        <v>5395.2</v>
      </c>
      <c r="G70" s="158" t="e">
        <f>#REF!+#REF!+#REF!+#REF!+#REF!+#REF!+'Kecha Senga'!G70+#REF!+'Alegude &amp; Durbe'!G70+#REF!+'Mele Gagula '!G68</f>
        <v>#REF!</v>
      </c>
      <c r="H70" s="98"/>
      <c r="I70" s="64"/>
      <c r="J70" s="64"/>
      <c r="K70" s="64"/>
      <c r="L70" s="64"/>
      <c r="M70" s="64"/>
      <c r="N70" s="64"/>
      <c r="O70" s="64"/>
      <c r="P70" s="64"/>
      <c r="Q70" s="64"/>
    </row>
    <row r="71" spans="2:17" x14ac:dyDescent="0.2">
      <c r="B71" s="14" t="s">
        <v>134</v>
      </c>
      <c r="C71" s="15" t="s">
        <v>135</v>
      </c>
      <c r="D71" s="15" t="s">
        <v>122</v>
      </c>
      <c r="E71" s="158" t="e">
        <f>#REF!+#REF!+#REF!+#REF!+#REF!+#REF!+'Kecha Senga'!E71+#REF!+'Alegude &amp; Durbe'!E71+#REF!+'Mele Gagula '!E69</f>
        <v>#REF!</v>
      </c>
      <c r="F71" s="31">
        <v>2065.1999999999998</v>
      </c>
      <c r="G71" s="158" t="e">
        <f>#REF!+#REF!+#REF!+#REF!+#REF!+#REF!+'Kecha Senga'!G71+#REF!+'Alegude &amp; Durbe'!G71+#REF!+'Mele Gagula '!G69</f>
        <v>#REF!</v>
      </c>
      <c r="H71" s="98"/>
      <c r="I71" s="64"/>
      <c r="J71" s="64"/>
      <c r="K71" s="64"/>
      <c r="L71" s="64"/>
      <c r="M71" s="64"/>
      <c r="N71" s="81"/>
      <c r="O71" s="64"/>
      <c r="P71" s="64"/>
      <c r="Q71" s="64"/>
    </row>
    <row r="72" spans="2:17" x14ac:dyDescent="0.2">
      <c r="B72" s="14" t="s">
        <v>136</v>
      </c>
      <c r="C72" s="15" t="s">
        <v>137</v>
      </c>
      <c r="D72" s="15" t="s">
        <v>122</v>
      </c>
      <c r="E72" s="158" t="e">
        <f>#REF!+#REF!+#REF!+#REF!+#REF!+#REF!+'Kecha Senga'!E72+#REF!+'Alegude &amp; Durbe'!E72+#REF!+'Mele Gagula '!E70</f>
        <v>#REF!</v>
      </c>
      <c r="F72" s="31">
        <v>4730.3999999999996</v>
      </c>
      <c r="G72" s="158" t="e">
        <f>#REF!+#REF!+#REF!+#REF!+#REF!+#REF!+'Kecha Senga'!G72+#REF!+'Alegude &amp; Durbe'!G72+#REF!+'Mele Gagula '!G70</f>
        <v>#REF!</v>
      </c>
      <c r="H72" s="98"/>
    </row>
    <row r="73" spans="2:17" x14ac:dyDescent="0.2">
      <c r="B73" s="25"/>
      <c r="C73" s="10" t="s">
        <v>116</v>
      </c>
      <c r="D73" s="26"/>
      <c r="E73" s="91"/>
      <c r="F73" s="33"/>
      <c r="G73" s="34" t="e">
        <f>SUM(G69:G72)</f>
        <v>#REF!</v>
      </c>
    </row>
    <row r="74" spans="2:17" x14ac:dyDescent="0.2">
      <c r="B74" s="13"/>
      <c r="C74" s="9" t="s">
        <v>138</v>
      </c>
      <c r="D74" s="9"/>
      <c r="E74" s="91"/>
      <c r="F74" s="38"/>
      <c r="G74" s="34"/>
    </row>
    <row r="75" spans="2:17" x14ac:dyDescent="0.2">
      <c r="B75" s="13">
        <v>2.2999999999999998</v>
      </c>
      <c r="C75" s="9" t="s">
        <v>139</v>
      </c>
      <c r="D75" s="9"/>
      <c r="E75" s="91"/>
      <c r="F75" s="38"/>
      <c r="G75" s="54"/>
    </row>
    <row r="76" spans="2:17" ht="32" x14ac:dyDescent="0.2">
      <c r="B76" s="14" t="s">
        <v>140</v>
      </c>
      <c r="C76" s="19" t="s">
        <v>141</v>
      </c>
      <c r="D76" s="19" t="s">
        <v>31</v>
      </c>
      <c r="E76" s="159" t="s">
        <v>169</v>
      </c>
      <c r="F76" s="158" t="e">
        <f>#REF!+#REF!+#REF!+#REF!+#REF!+#REF!+'Kecha Senga'!F76+#REF!+'Alegude &amp; Durbe'!F76+#REF!+'Mele Gagula '!F74</f>
        <v>#REF!</v>
      </c>
      <c r="G76" s="163" t="e">
        <f>#REF!+#REF!+#REF!+#REF!+#REF!+#REF!+'Kecha Senga'!G76+#REF!+'Alegude &amp; Durbe'!G76+#REF!+'Mele Gagula '!G74</f>
        <v>#REF!</v>
      </c>
      <c r="J76" s="59" t="s">
        <v>215</v>
      </c>
      <c r="K76" s="59" t="s">
        <v>216</v>
      </c>
      <c r="L76" s="59" t="s">
        <v>223</v>
      </c>
      <c r="M76" s="59" t="s">
        <v>168</v>
      </c>
    </row>
    <row r="77" spans="2:17" x14ac:dyDescent="0.2">
      <c r="B77" s="14" t="s">
        <v>142</v>
      </c>
      <c r="C77" s="19" t="s">
        <v>143</v>
      </c>
      <c r="D77" s="19"/>
      <c r="E77" s="159" t="s">
        <v>169</v>
      </c>
      <c r="F77" s="158" t="e">
        <f>#REF!+#REF!+#REF!+#REF!+#REF!+#REF!+'Kecha Senga'!F77+#REF!+'Alegude &amp; Durbe'!F77+#REF!+'Mele Gagula '!F75</f>
        <v>#REF!</v>
      </c>
      <c r="G77" s="163" t="e">
        <f>#REF!+#REF!+#REF!+#REF!+#REF!+#REF!+'Kecha Senga'!G77+#REF!+'Alegude &amp; Durbe'!G77+#REF!+'Mele Gagula '!G75</f>
        <v>#REF!</v>
      </c>
      <c r="J77" s="176" t="s">
        <v>214</v>
      </c>
      <c r="K77" s="177" t="e">
        <f>#REF!</f>
        <v>#REF!</v>
      </c>
      <c r="L77" s="185" t="e">
        <f>K77/K79*100</f>
        <v>#REF!</v>
      </c>
      <c r="M77" s="186" t="e">
        <f>L77*0.12</f>
        <v>#REF!</v>
      </c>
      <c r="N77" s="344" t="s">
        <v>221</v>
      </c>
    </row>
    <row r="78" spans="2:17" x14ac:dyDescent="0.2">
      <c r="B78" s="11"/>
      <c r="C78" s="9" t="s">
        <v>144</v>
      </c>
      <c r="D78" s="12"/>
      <c r="E78" s="91"/>
      <c r="F78" s="39"/>
      <c r="G78" s="34" t="e">
        <f>SUM(G76:G77)</f>
        <v>#REF!</v>
      </c>
      <c r="J78" s="190" t="s">
        <v>213</v>
      </c>
      <c r="K78" s="191" t="e">
        <f>#REF!</f>
        <v>#REF!</v>
      </c>
      <c r="L78" s="185" t="e">
        <f>K84/K79*100</f>
        <v>#REF!</v>
      </c>
      <c r="M78" s="186" t="e">
        <f>L78*0.12</f>
        <v>#REF!</v>
      </c>
      <c r="N78" s="344"/>
    </row>
    <row r="79" spans="2:17" x14ac:dyDescent="0.2">
      <c r="B79" s="13">
        <v>2.4</v>
      </c>
      <c r="C79" s="9" t="s">
        <v>145</v>
      </c>
      <c r="D79" s="9"/>
      <c r="E79" s="91"/>
      <c r="F79" s="38"/>
      <c r="G79" s="54"/>
      <c r="K79" s="184" t="e">
        <f>SUM(K77:K78)</f>
        <v>#REF!</v>
      </c>
      <c r="L79" s="185"/>
      <c r="M79" s="186" t="e">
        <f>SUM(M77:M78)</f>
        <v>#REF!</v>
      </c>
      <c r="N79" s="344"/>
      <c r="P79" s="149" t="e">
        <f>K77+K78</f>
        <v>#REF!</v>
      </c>
    </row>
    <row r="80" spans="2:17" x14ac:dyDescent="0.2">
      <c r="B80" s="14" t="s">
        <v>146</v>
      </c>
      <c r="C80" s="19" t="s">
        <v>147</v>
      </c>
      <c r="D80" s="94" t="s">
        <v>169</v>
      </c>
      <c r="E80" s="158" t="e">
        <f>#REF!+#REF!+#REF!+#REF!+#REF!+#REF!+'Kecha Senga'!E80+#REF!+'Alegude &amp; Durbe'!E80+#REF!+'Mele Gagula '!E78</f>
        <v>#REF!</v>
      </c>
      <c r="F80" s="158" t="e">
        <f>#REF!+#REF!+#REF!+#REF!+#REF!+#REF!+'Kecha Senga'!F80+#REF!+'Alegude &amp; Durbe'!F80+#REF!+'Mele Gagula '!F78</f>
        <v>#REF!</v>
      </c>
      <c r="G80" s="158" t="e">
        <f>#REF!+#REF!+#REF!+#REF!+#REF!+#REF!+'Kecha Senga'!G80+#REF!+'Alegude &amp; Durbe'!G80+#REF!+'Mele Gagula '!G78</f>
        <v>#REF!</v>
      </c>
      <c r="P80" s="149" t="e">
        <f>K84+K82+K89</f>
        <v>#REF!</v>
      </c>
    </row>
    <row r="81" spans="2:16" x14ac:dyDescent="0.2">
      <c r="B81" s="14" t="s">
        <v>148</v>
      </c>
      <c r="C81" s="19" t="s">
        <v>149</v>
      </c>
      <c r="D81" s="19" t="s">
        <v>122</v>
      </c>
      <c r="E81" s="158" t="e">
        <f>#REF!+#REF!+#REF!+#REF!+#REF!+#REF!+'Kecha Senga'!E81+#REF!+'Alegude &amp; Durbe'!E81+#REF!+'Mele Gagula '!E79</f>
        <v>#REF!</v>
      </c>
      <c r="F81" s="40">
        <v>5000</v>
      </c>
      <c r="G81" s="158" t="e">
        <f>#REF!+#REF!+#REF!+#REF!+#REF!+#REF!+'Kecha Senga'!G81+#REF!+'Alegude &amp; Durbe'!G81+#REF!+'Mele Gagula '!G79</f>
        <v>#REF!</v>
      </c>
      <c r="K81" s="153"/>
      <c r="L81" s="185"/>
      <c r="M81" s="186"/>
    </row>
    <row r="82" spans="2:16" x14ac:dyDescent="0.2">
      <c r="B82" s="14" t="s">
        <v>150</v>
      </c>
      <c r="C82" s="19" t="s">
        <v>43</v>
      </c>
      <c r="D82" s="19" t="s">
        <v>122</v>
      </c>
      <c r="E82" s="158" t="e">
        <f>#REF!+#REF!+#REF!+#REF!+#REF!+#REF!+'Kecha Senga'!E82+#REF!+'Alegude &amp; Durbe'!E82+#REF!+'Mele Gagula '!E80</f>
        <v>#REF!</v>
      </c>
      <c r="F82" s="40">
        <v>2000</v>
      </c>
      <c r="G82" s="158" t="e">
        <f>#REF!+#REF!+#REF!+#REF!+#REF!+#REF!+'Kecha Senga'!G82+#REF!+'Alegude &amp; Durbe'!G82+#REF!+'Mele Gagula '!G80</f>
        <v>#REF!</v>
      </c>
      <c r="J82" s="188" t="s">
        <v>194</v>
      </c>
      <c r="K82" s="189">
        <f>'Kecha Senga'!G93</f>
        <v>3498651.7299999995</v>
      </c>
      <c r="L82" s="185" t="e">
        <f>K82/K85*100</f>
        <v>#REF!</v>
      </c>
      <c r="M82" s="186" t="e">
        <f>L82*0.12</f>
        <v>#REF!</v>
      </c>
      <c r="N82" s="344" t="s">
        <v>220</v>
      </c>
    </row>
    <row r="83" spans="2:16" x14ac:dyDescent="0.2">
      <c r="B83" s="14" t="s">
        <v>151</v>
      </c>
      <c r="C83" s="19" t="s">
        <v>152</v>
      </c>
      <c r="D83" s="19" t="s">
        <v>122</v>
      </c>
      <c r="E83" s="158" t="e">
        <f>#REF!+#REF!+#REF!+#REF!+#REF!+#REF!+'Kecha Senga'!E83+#REF!+'Alegude &amp; Durbe'!E83+#REF!+'Mele Gagula '!E81</f>
        <v>#REF!</v>
      </c>
      <c r="F83" s="40">
        <v>10000</v>
      </c>
      <c r="G83" s="158" t="e">
        <f>#REF!+#REF!+#REF!+#REF!+#REF!+#REF!+'Kecha Senga'!G83+#REF!+'Alegude &amp; Durbe'!G83+#REF!+'Mele Gagula '!G81</f>
        <v>#REF!</v>
      </c>
      <c r="H83" s="65" t="s">
        <v>209</v>
      </c>
      <c r="I83" s="175">
        <f>K95</f>
        <v>3216156.8896399997</v>
      </c>
      <c r="J83" s="192" t="s">
        <v>197</v>
      </c>
      <c r="K83" s="193" t="e">
        <f>#REF!</f>
        <v>#REF!</v>
      </c>
      <c r="L83" s="185" t="e">
        <f>K89/K85*100</f>
        <v>#REF!</v>
      </c>
      <c r="M83" s="186" t="e">
        <f t="shared" ref="M83:M84" si="0">L83*0.12</f>
        <v>#REF!</v>
      </c>
      <c r="N83" s="344"/>
    </row>
    <row r="84" spans="2:16" s="153" customFormat="1" x14ac:dyDescent="0.2">
      <c r="B84" s="151" t="s">
        <v>153</v>
      </c>
      <c r="C84" s="57" t="s">
        <v>154</v>
      </c>
      <c r="D84" s="57" t="s">
        <v>122</v>
      </c>
      <c r="E84" s="159" t="s">
        <v>169</v>
      </c>
      <c r="F84" s="158" t="e">
        <f>#REF!+#REF!+#REF!+#REF!+#REF!+#REF!+'Kecha Senga'!F84+#REF!+'Alegude &amp; Durbe'!F84+#REF!+'Mele Gagula '!F82</f>
        <v>#REF!</v>
      </c>
      <c r="G84" s="158" t="e">
        <f>#REF!+#REF!+#REF!+#REF!+#REF!+#REF!+'Kecha Senga'!G84+#REF!+'Alegude &amp; Durbe'!G84+#REF!+'Mele Gagula '!G82</f>
        <v>#REF!</v>
      </c>
      <c r="H84" s="188" t="s">
        <v>194</v>
      </c>
      <c r="I84" s="189">
        <f>K82</f>
        <v>3498651.7299999995</v>
      </c>
      <c r="J84" s="188" t="s">
        <v>201</v>
      </c>
      <c r="K84" s="189" t="e">
        <f>#REF!</f>
        <v>#REF!</v>
      </c>
      <c r="L84" s="185" t="e">
        <f>K78/K85*100</f>
        <v>#REF!</v>
      </c>
      <c r="M84" s="186" t="e">
        <f t="shared" si="0"/>
        <v>#REF!</v>
      </c>
      <c r="N84" s="344"/>
      <c r="P84" s="197">
        <v>52456618.659999996</v>
      </c>
    </row>
    <row r="85" spans="2:16" x14ac:dyDescent="0.2">
      <c r="B85" s="14" t="s">
        <v>155</v>
      </c>
      <c r="C85" s="19" t="s">
        <v>156</v>
      </c>
      <c r="D85" s="19" t="s">
        <v>169</v>
      </c>
      <c r="E85" s="159" t="s">
        <v>169</v>
      </c>
      <c r="F85" s="40">
        <v>10000</v>
      </c>
      <c r="G85" s="158" t="e">
        <f>#REF!+#REF!+#REF!+#REF!+#REF!+#REF!+'Kecha Senga'!G85+#REF!+'Alegude &amp; Durbe'!G85+#REF!+'Mele Gagula '!G83</f>
        <v>#REF!</v>
      </c>
      <c r="H85" s="65" t="s">
        <v>210</v>
      </c>
      <c r="I85" s="175" t="e">
        <f>K94</f>
        <v>#REF!</v>
      </c>
      <c r="K85" s="184" t="e">
        <f>SUM(K82:K84)</f>
        <v>#REF!</v>
      </c>
      <c r="L85" s="185"/>
      <c r="M85" s="186" t="e">
        <f>SUM(M82:M84)</f>
        <v>#REF!</v>
      </c>
    </row>
    <row r="86" spans="2:16" x14ac:dyDescent="0.2">
      <c r="B86" s="14" t="s">
        <v>157</v>
      </c>
      <c r="C86" s="19" t="s">
        <v>158</v>
      </c>
      <c r="D86" s="19" t="s">
        <v>169</v>
      </c>
      <c r="E86" s="159" t="s">
        <v>169</v>
      </c>
      <c r="F86" s="40">
        <v>10000</v>
      </c>
      <c r="G86" s="158" t="e">
        <f>#REF!+#REF!+#REF!+#REF!+#REF!+#REF!+'Kecha Senga'!G86+#REF!+'Alegude &amp; Durbe'!G86+#REF!+'Mele Gagula '!G84</f>
        <v>#REF!</v>
      </c>
      <c r="H86" s="180" t="s">
        <v>211</v>
      </c>
      <c r="I86" s="181" t="e">
        <f>K87</f>
        <v>#REF!</v>
      </c>
      <c r="L86" s="185"/>
      <c r="M86" s="186"/>
    </row>
    <row r="87" spans="2:16" x14ac:dyDescent="0.2">
      <c r="B87" s="14" t="s">
        <v>159</v>
      </c>
      <c r="C87" s="19" t="s">
        <v>160</v>
      </c>
      <c r="D87" s="19" t="s">
        <v>122</v>
      </c>
      <c r="E87" s="158" t="e">
        <f>#REF!+#REF!+#REF!+#REF!+#REF!+#REF!+'Kecha Senga'!E87+#REF!+'Alegude &amp; Durbe'!E87+#REF!+'Mele Gagula '!E85</f>
        <v>#REF!</v>
      </c>
      <c r="F87" s="40">
        <v>600</v>
      </c>
      <c r="G87" s="158" t="e">
        <f>#REF!+#REF!+#REF!+#REF!+#REF!+#REF!+'Kecha Senga'!G87+#REF!+'Alegude &amp; Durbe'!G87+#REF!+'Mele Gagula '!G85</f>
        <v>#REF!</v>
      </c>
      <c r="H87" s="192" t="s">
        <v>197</v>
      </c>
      <c r="I87" s="193" t="e">
        <f>K83</f>
        <v>#REF!</v>
      </c>
      <c r="J87" s="180" t="s">
        <v>211</v>
      </c>
      <c r="K87" s="181" t="e">
        <f>#REF!</f>
        <v>#REF!</v>
      </c>
      <c r="L87" s="187" t="e">
        <f>K87/K91*100</f>
        <v>#REF!</v>
      </c>
      <c r="M87" s="186" t="e">
        <f t="shared" ref="M87" si="1">L87*0.12</f>
        <v>#REF!</v>
      </c>
      <c r="N87" s="344" t="s">
        <v>219</v>
      </c>
    </row>
    <row r="88" spans="2:16" x14ac:dyDescent="0.2">
      <c r="B88" s="14" t="s">
        <v>161</v>
      </c>
      <c r="C88" s="19" t="s">
        <v>162</v>
      </c>
      <c r="D88" s="94" t="s">
        <v>169</v>
      </c>
      <c r="E88" s="158" t="e">
        <f>#REF!+#REF!+#REF!+#REF!+#REF!+#REF!+'Kecha Senga'!E88+#REF!+'Alegude &amp; Durbe'!E88+#REF!+'Mele Gagula '!E86</f>
        <v>#REF!</v>
      </c>
      <c r="F88" s="55">
        <v>30000</v>
      </c>
      <c r="G88" s="158" t="e">
        <f>#REF!+#REF!+#REF!+#REF!+#REF!+#REF!+'Kecha Senga'!G88+#REF!+'Alegude &amp; Durbe'!G88+#REF!+'Mele Gagula '!G86</f>
        <v>#REF!</v>
      </c>
      <c r="H88" s="194" t="s">
        <v>212</v>
      </c>
      <c r="I88" s="195">
        <f>K89</f>
        <v>4335243.5256000003</v>
      </c>
      <c r="J88" s="180" t="s">
        <v>199</v>
      </c>
      <c r="K88" s="181" t="e">
        <f>#REF!</f>
        <v>#REF!</v>
      </c>
      <c r="L88" s="185" t="e">
        <f>K88/K91*100</f>
        <v>#REF!</v>
      </c>
      <c r="M88" s="186">
        <v>4</v>
      </c>
      <c r="N88" s="344"/>
    </row>
    <row r="89" spans="2:16" x14ac:dyDescent="0.2">
      <c r="B89" s="14" t="s">
        <v>163</v>
      </c>
      <c r="C89" s="20" t="s">
        <v>164</v>
      </c>
      <c r="D89" s="20" t="s">
        <v>169</v>
      </c>
      <c r="E89" s="159" t="s">
        <v>169</v>
      </c>
      <c r="F89" s="158" t="e">
        <f>#REF!+#REF!+#REF!+#REF!+#REF!+#REF!+'Kecha Senga'!F89+#REF!+'Alegude &amp; Durbe'!F89+#REF!+'Mele Gagula '!#REF!</f>
        <v>#REF!</v>
      </c>
      <c r="G89" s="158" t="e">
        <f>#REF!+#REF!+#REF!+#REF!+#REF!+#REF!+'Kecha Senga'!G89+#REF!+'Alegude &amp; Durbe'!G89+#REF!+'Mele Gagula '!#REF!</f>
        <v>#REF!</v>
      </c>
      <c r="H89" s="180" t="s">
        <v>199</v>
      </c>
      <c r="I89" s="181" t="e">
        <f>K88</f>
        <v>#REF!</v>
      </c>
      <c r="J89" s="194" t="s">
        <v>212</v>
      </c>
      <c r="K89" s="195">
        <f>'Mele Gagula '!G90</f>
        <v>4335243.5256000003</v>
      </c>
      <c r="L89" s="185" t="e">
        <f>K83/K91*100</f>
        <v>#REF!</v>
      </c>
      <c r="M89" s="186" t="e">
        <f>L89*0.12</f>
        <v>#REF!</v>
      </c>
      <c r="N89" s="344"/>
    </row>
    <row r="90" spans="2:16" ht="32" x14ac:dyDescent="0.2">
      <c r="B90" s="14" t="s">
        <v>224</v>
      </c>
      <c r="C90" s="199" t="s">
        <v>225</v>
      </c>
      <c r="D90" s="20" t="s">
        <v>169</v>
      </c>
      <c r="E90" s="80" t="s">
        <v>169</v>
      </c>
      <c r="F90" s="41" t="s">
        <v>169</v>
      </c>
      <c r="G90" s="158" t="e">
        <f>#REF!+#REF!+#REF!+#REF!+#REF!+#REF!+'Kecha Senga'!G90+#REF!+'Alegude &amp; Durbe'!G90+#REF!+'Mele Gagula '!G87</f>
        <v>#REF!</v>
      </c>
      <c r="H90" s="180"/>
      <c r="I90" s="181"/>
      <c r="J90" s="194"/>
      <c r="K90" s="195"/>
      <c r="L90" s="185"/>
      <c r="M90" s="186"/>
      <c r="N90" s="196"/>
    </row>
    <row r="91" spans="2:16" x14ac:dyDescent="0.2">
      <c r="B91" s="21"/>
      <c r="C91" s="9" t="s">
        <v>144</v>
      </c>
      <c r="D91" s="12"/>
      <c r="E91" s="91"/>
      <c r="F91" s="39"/>
      <c r="G91" s="34" t="e">
        <f>SUM(G80:G90)</f>
        <v>#REF!</v>
      </c>
      <c r="H91" s="190" t="s">
        <v>213</v>
      </c>
      <c r="I91" s="191" t="e">
        <f>K78</f>
        <v>#REF!</v>
      </c>
      <c r="K91" s="184" t="e">
        <f>SUM(K87:K89)</f>
        <v>#REF!</v>
      </c>
      <c r="L91" s="185"/>
      <c r="M91" s="186" t="e">
        <f>SUM(M87:M89)</f>
        <v>#REF!</v>
      </c>
    </row>
    <row r="92" spans="2:16" x14ac:dyDescent="0.2">
      <c r="B92" s="21"/>
      <c r="C92" s="9" t="s">
        <v>165</v>
      </c>
      <c r="D92" s="12"/>
      <c r="E92" s="91"/>
      <c r="F92" s="39"/>
      <c r="G92" s="164" t="e">
        <f>#REF!+#REF!+#REF!+#REF!+#REF!+#REF!+'Kecha Senga'!G92+#REF!+'Alegude &amp; Durbe'!G92+#REF!+'Mele Gagula '!G89</f>
        <v>#REF!</v>
      </c>
      <c r="H92" s="188" t="s">
        <v>201</v>
      </c>
      <c r="I92" s="189" t="e">
        <f>K84</f>
        <v>#REF!</v>
      </c>
      <c r="L92" s="185"/>
      <c r="M92" s="186"/>
    </row>
    <row r="93" spans="2:16" ht="17" thickBot="1" x14ac:dyDescent="0.25">
      <c r="B93" s="22"/>
      <c r="C93" s="23" t="s">
        <v>44</v>
      </c>
      <c r="D93" s="24"/>
      <c r="E93" s="95"/>
      <c r="F93" s="42"/>
      <c r="G93" s="43" t="e">
        <f>G92+G60</f>
        <v>#REF!</v>
      </c>
      <c r="H93" s="65" t="s">
        <v>202</v>
      </c>
      <c r="I93" s="175" t="e">
        <f>K93</f>
        <v>#REF!</v>
      </c>
      <c r="J93" s="65" t="s">
        <v>202</v>
      </c>
      <c r="K93" s="175" t="e">
        <f>#REF!</f>
        <v>#REF!</v>
      </c>
      <c r="L93" s="185" t="e">
        <f>K83/K96*100</f>
        <v>#REF!</v>
      </c>
      <c r="M93" s="185">
        <v>5</v>
      </c>
      <c r="N93" s="344" t="s">
        <v>222</v>
      </c>
    </row>
    <row r="94" spans="2:16" x14ac:dyDescent="0.2">
      <c r="C94" s="56" t="s">
        <v>180</v>
      </c>
      <c r="G94" s="96" t="e">
        <f>G92/G93*100</f>
        <v>#REF!</v>
      </c>
      <c r="H94" s="176" t="s">
        <v>214</v>
      </c>
      <c r="I94" s="177" t="e">
        <f>K77</f>
        <v>#REF!</v>
      </c>
      <c r="J94" s="65" t="s">
        <v>210</v>
      </c>
      <c r="K94" s="175" t="e">
        <f>#REF!</f>
        <v>#REF!</v>
      </c>
      <c r="L94" s="185" t="e">
        <f>K94/K96*100</f>
        <v>#REF!</v>
      </c>
      <c r="M94" s="185">
        <v>4</v>
      </c>
      <c r="N94" s="344"/>
    </row>
    <row r="95" spans="2:16" x14ac:dyDescent="0.2">
      <c r="G95" s="149" t="e">
        <f>G93/4</f>
        <v>#REF!</v>
      </c>
      <c r="H95" s="182"/>
      <c r="I95" s="183"/>
      <c r="J95" s="65" t="s">
        <v>209</v>
      </c>
      <c r="K95" s="175">
        <f>'Alegude &amp; Durbe'!G93</f>
        <v>3216156.8896399997</v>
      </c>
      <c r="L95" s="185" t="e">
        <f>K89/K96*100</f>
        <v>#REF!</v>
      </c>
      <c r="M95" s="185">
        <v>3</v>
      </c>
      <c r="N95" s="344"/>
    </row>
    <row r="96" spans="2:16" x14ac:dyDescent="0.2">
      <c r="G96" s="149"/>
      <c r="H96" s="149"/>
      <c r="I96" s="173" t="e">
        <f>SUM(I83:I95)</f>
        <v>#REF!</v>
      </c>
      <c r="K96" s="184" t="e">
        <f>SUM(K93:K95)</f>
        <v>#REF!</v>
      </c>
      <c r="M96" s="186">
        <f>SUM(M93:M95)</f>
        <v>12</v>
      </c>
    </row>
    <row r="97" spans="8:11" x14ac:dyDescent="0.2">
      <c r="H97" s="62" t="s">
        <v>218</v>
      </c>
      <c r="I97" s="174" t="e">
        <f>I96/4</f>
        <v>#REF!</v>
      </c>
      <c r="K97" s="149" t="e">
        <f>K79+K85+K91+K96</f>
        <v>#REF!</v>
      </c>
    </row>
  </sheetData>
  <mergeCells count="4">
    <mergeCell ref="N77:N79"/>
    <mergeCell ref="N82:N84"/>
    <mergeCell ref="N87:N89"/>
    <mergeCell ref="N93:N9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4"/>
  <sheetViews>
    <sheetView workbookViewId="0">
      <selection activeCell="I90" sqref="I90"/>
    </sheetView>
  </sheetViews>
  <sheetFormatPr baseColWidth="10" defaultColWidth="8.83203125" defaultRowHeight="16" x14ac:dyDescent="0.2"/>
  <cols>
    <col min="1" max="2" width="8.83203125" style="59"/>
    <col min="3" max="3" width="45.33203125" style="59" customWidth="1"/>
    <col min="4" max="5" width="8.83203125" style="59"/>
    <col min="6" max="6" width="12.6640625" style="59" bestFit="1" customWidth="1"/>
    <col min="7" max="7" width="14.6640625" style="59" customWidth="1"/>
    <col min="8" max="8" width="11.5" style="59" bestFit="1" customWidth="1"/>
    <col min="9" max="9" width="14.5" style="59" bestFit="1" customWidth="1"/>
    <col min="10" max="10" width="50.6640625" style="59" customWidth="1"/>
    <col min="11" max="13" width="8.83203125" style="59"/>
    <col min="14" max="14" width="11.5" style="59" customWidth="1"/>
    <col min="15" max="16384" width="8.83203125" style="59"/>
  </cols>
  <sheetData>
    <row r="1" spans="2:17" x14ac:dyDescent="0.2">
      <c r="B1" t="s">
        <v>205</v>
      </c>
      <c r="C1"/>
      <c r="D1" t="s">
        <v>46</v>
      </c>
      <c r="E1"/>
      <c r="F1"/>
      <c r="G1" t="s">
        <v>51</v>
      </c>
      <c r="H1"/>
      <c r="I1"/>
    </row>
    <row r="2" spans="2:17" x14ac:dyDescent="0.2">
      <c r="B2" t="s">
        <v>206</v>
      </c>
      <c r="C2"/>
      <c r="D2" t="s">
        <v>177</v>
      </c>
      <c r="E2"/>
      <c r="F2"/>
      <c r="G2" s="7" t="s">
        <v>52</v>
      </c>
      <c r="H2" s="7"/>
      <c r="I2" s="4">
        <f>N55</f>
        <v>0</v>
      </c>
    </row>
    <row r="3" spans="2:17" x14ac:dyDescent="0.2">
      <c r="B3" t="s">
        <v>207</v>
      </c>
      <c r="C3"/>
      <c r="D3" t="s">
        <v>178</v>
      </c>
      <c r="E3"/>
      <c r="F3"/>
      <c r="G3" s="6" t="s">
        <v>53</v>
      </c>
      <c r="H3" s="6"/>
      <c r="I3" s="3">
        <f>N66</f>
        <v>0</v>
      </c>
    </row>
    <row r="4" spans="2:17" ht="17" thickBot="1" x14ac:dyDescent="0.25">
      <c r="B4" s="1" t="s">
        <v>236</v>
      </c>
      <c r="C4" s="1"/>
      <c r="D4" s="1"/>
      <c r="E4" s="1"/>
      <c r="F4"/>
      <c r="G4" s="2"/>
      <c r="H4" s="2" t="s">
        <v>54</v>
      </c>
      <c r="I4" s="5">
        <f>N70</f>
        <v>0</v>
      </c>
    </row>
    <row r="5" spans="2:17" ht="105.75" customHeight="1" thickBot="1" x14ac:dyDescent="0.25">
      <c r="B5" s="67" t="s">
        <v>171</v>
      </c>
      <c r="C5" s="68" t="s">
        <v>172</v>
      </c>
      <c r="D5" s="68" t="s">
        <v>1</v>
      </c>
      <c r="E5" s="68" t="s">
        <v>2</v>
      </c>
      <c r="F5" s="68" t="s">
        <v>173</v>
      </c>
      <c r="G5" s="69" t="s">
        <v>174</v>
      </c>
      <c r="H5" s="97"/>
      <c r="I5" s="64"/>
      <c r="J5" s="64"/>
      <c r="K5" s="64"/>
      <c r="L5" s="64"/>
      <c r="M5" s="64"/>
      <c r="N5" s="64"/>
      <c r="O5" s="64"/>
      <c r="P5" s="64"/>
      <c r="Q5" s="64"/>
    </row>
    <row r="6" spans="2:17" ht="17" thickBot="1" x14ac:dyDescent="0.25">
      <c r="B6" s="71">
        <v>1</v>
      </c>
      <c r="C6" s="72" t="s">
        <v>29</v>
      </c>
      <c r="D6" s="73"/>
      <c r="E6" s="73"/>
      <c r="F6" s="73"/>
      <c r="G6" s="74"/>
      <c r="H6" s="98"/>
      <c r="I6" s="64"/>
      <c r="J6" s="75"/>
      <c r="K6" s="64"/>
      <c r="L6" s="64"/>
      <c r="M6" s="64"/>
      <c r="N6" s="64"/>
      <c r="O6" s="64"/>
      <c r="P6" s="64"/>
      <c r="Q6" s="64"/>
    </row>
    <row r="7" spans="2:17" x14ac:dyDescent="0.2">
      <c r="B7" s="76">
        <v>1.1000000000000001</v>
      </c>
      <c r="C7" s="77" t="s">
        <v>30</v>
      </c>
      <c r="D7" s="77"/>
      <c r="E7" s="77"/>
      <c r="F7" s="77"/>
      <c r="G7" s="78"/>
      <c r="H7" s="98"/>
      <c r="I7" s="64"/>
      <c r="J7" s="64"/>
      <c r="K7" s="64"/>
      <c r="L7" s="64"/>
      <c r="M7" s="64"/>
      <c r="N7" s="64"/>
      <c r="O7" s="64"/>
      <c r="P7" s="64"/>
      <c r="Q7" s="64"/>
    </row>
    <row r="8" spans="2:17" x14ac:dyDescent="0.2">
      <c r="B8" s="79" t="s">
        <v>58</v>
      </c>
      <c r="C8" s="80" t="s">
        <v>59</v>
      </c>
      <c r="D8" s="80" t="s">
        <v>3</v>
      </c>
      <c r="E8" s="80">
        <v>75</v>
      </c>
      <c r="F8" s="44">
        <v>2000</v>
      </c>
      <c r="G8" s="44">
        <f>E8*F8</f>
        <v>150000</v>
      </c>
      <c r="H8" s="98"/>
      <c r="I8" s="64"/>
      <c r="J8" s="64"/>
      <c r="K8" s="64"/>
      <c r="L8" s="64"/>
      <c r="M8" s="64"/>
      <c r="N8" s="64"/>
      <c r="O8" s="64"/>
      <c r="P8" s="64"/>
      <c r="Q8" s="64"/>
    </row>
    <row r="9" spans="2:17" x14ac:dyDescent="0.2">
      <c r="B9" s="79" t="s">
        <v>65</v>
      </c>
      <c r="C9" s="80" t="s">
        <v>60</v>
      </c>
      <c r="D9" s="80" t="s">
        <v>3</v>
      </c>
      <c r="E9" s="80">
        <v>93</v>
      </c>
      <c r="F9" s="44">
        <v>1700</v>
      </c>
      <c r="G9" s="44">
        <f t="shared" ref="G9:G18" si="0">E9*F9</f>
        <v>158100</v>
      </c>
      <c r="H9" s="166"/>
      <c r="I9" s="64"/>
      <c r="J9" s="64"/>
      <c r="K9" s="64"/>
      <c r="L9" s="64"/>
      <c r="M9" s="64"/>
      <c r="N9" s="64"/>
      <c r="O9" s="64"/>
      <c r="P9" s="64"/>
      <c r="Q9" s="64"/>
    </row>
    <row r="10" spans="2:17" x14ac:dyDescent="0.2">
      <c r="B10" s="79" t="s">
        <v>66</v>
      </c>
      <c r="C10" s="80" t="s">
        <v>61</v>
      </c>
      <c r="D10" s="80" t="s">
        <v>3</v>
      </c>
      <c r="E10" s="80">
        <v>1248</v>
      </c>
      <c r="F10" s="44">
        <v>1450</v>
      </c>
      <c r="G10" s="44">
        <f t="shared" si="0"/>
        <v>1809600</v>
      </c>
      <c r="H10" s="166"/>
      <c r="I10" s="64"/>
      <c r="J10" s="64"/>
      <c r="K10" s="64"/>
      <c r="L10" s="64"/>
      <c r="M10" s="64"/>
      <c r="N10" s="64"/>
      <c r="O10" s="64"/>
      <c r="P10" s="64"/>
      <c r="Q10" s="64"/>
    </row>
    <row r="11" spans="2:17" x14ac:dyDescent="0.2">
      <c r="B11" s="79" t="s">
        <v>67</v>
      </c>
      <c r="C11" s="80" t="s">
        <v>62</v>
      </c>
      <c r="D11" s="80" t="s">
        <v>3</v>
      </c>
      <c r="E11" s="80">
        <v>54</v>
      </c>
      <c r="F11" s="44">
        <v>1000</v>
      </c>
      <c r="G11" s="44">
        <f t="shared" si="0"/>
        <v>54000</v>
      </c>
      <c r="H11" s="166"/>
      <c r="I11" s="64"/>
      <c r="J11" s="64"/>
      <c r="K11" s="64"/>
      <c r="L11" s="64"/>
      <c r="M11" s="64"/>
      <c r="N11" s="64"/>
      <c r="O11" s="64"/>
      <c r="P11" s="64"/>
      <c r="Q11" s="64"/>
    </row>
    <row r="12" spans="2:17" x14ac:dyDescent="0.2">
      <c r="B12" s="79" t="s">
        <v>68</v>
      </c>
      <c r="C12" s="80" t="s">
        <v>63</v>
      </c>
      <c r="D12" s="80" t="s">
        <v>3</v>
      </c>
      <c r="E12" s="80">
        <v>42</v>
      </c>
      <c r="F12" s="44">
        <v>780</v>
      </c>
      <c r="G12" s="44">
        <f t="shared" si="0"/>
        <v>32760</v>
      </c>
      <c r="H12" s="166"/>
      <c r="I12" s="64"/>
      <c r="J12" s="64"/>
      <c r="K12" s="64"/>
      <c r="L12" s="64"/>
      <c r="M12" s="64"/>
      <c r="N12" s="64"/>
      <c r="O12" s="64"/>
      <c r="P12" s="64"/>
      <c r="Q12" s="64"/>
    </row>
    <row r="13" spans="2:17" x14ac:dyDescent="0.2">
      <c r="B13" s="79" t="s">
        <v>69</v>
      </c>
      <c r="C13" s="80" t="s">
        <v>64</v>
      </c>
      <c r="D13" s="80" t="s">
        <v>3</v>
      </c>
      <c r="E13" s="80">
        <v>877</v>
      </c>
      <c r="F13" s="44">
        <v>730</v>
      </c>
      <c r="G13" s="44">
        <f t="shared" si="0"/>
        <v>640210</v>
      </c>
      <c r="H13" s="166"/>
      <c r="I13" s="64"/>
      <c r="J13" s="64"/>
      <c r="K13" s="64"/>
      <c r="L13" s="64"/>
      <c r="M13" s="64"/>
      <c r="N13" s="81"/>
      <c r="O13" s="64"/>
      <c r="P13" s="64"/>
      <c r="Q13" s="64"/>
    </row>
    <row r="14" spans="2:17" x14ac:dyDescent="0.2">
      <c r="B14" s="79" t="s">
        <v>70</v>
      </c>
      <c r="C14" s="80" t="s">
        <v>4</v>
      </c>
      <c r="D14" s="80" t="s">
        <v>56</v>
      </c>
      <c r="E14" s="80">
        <v>550</v>
      </c>
      <c r="F14" s="44">
        <v>280</v>
      </c>
      <c r="G14" s="44">
        <f t="shared" si="0"/>
        <v>154000</v>
      </c>
      <c r="H14" s="166"/>
      <c r="I14" s="64"/>
      <c r="J14" s="64"/>
      <c r="K14" s="64"/>
      <c r="L14" s="64"/>
      <c r="M14" s="64"/>
      <c r="N14" s="64"/>
      <c r="O14" s="64"/>
      <c r="P14" s="64"/>
      <c r="Q14" s="64"/>
    </row>
    <row r="15" spans="2:17" x14ac:dyDescent="0.2">
      <c r="B15" s="79" t="s">
        <v>71</v>
      </c>
      <c r="C15" s="80" t="s">
        <v>5</v>
      </c>
      <c r="D15" s="80" t="s">
        <v>6</v>
      </c>
      <c r="E15" s="80">
        <v>425</v>
      </c>
      <c r="F15" s="44">
        <v>35</v>
      </c>
      <c r="G15" s="44">
        <f t="shared" si="0"/>
        <v>14875</v>
      </c>
      <c r="H15" s="166"/>
      <c r="I15" s="64"/>
      <c r="J15" s="64"/>
      <c r="K15" s="64"/>
      <c r="L15" s="64"/>
      <c r="M15" s="64"/>
      <c r="N15" s="82"/>
      <c r="O15" s="64"/>
      <c r="P15" s="64"/>
      <c r="Q15" s="64"/>
    </row>
    <row r="16" spans="2:17" x14ac:dyDescent="0.2">
      <c r="B16" s="79" t="s">
        <v>72</v>
      </c>
      <c r="C16" s="80" t="s">
        <v>7</v>
      </c>
      <c r="D16" s="80" t="s">
        <v>8</v>
      </c>
      <c r="E16" s="80">
        <v>156</v>
      </c>
      <c r="F16" s="44">
        <v>125</v>
      </c>
      <c r="G16" s="44">
        <f t="shared" si="0"/>
        <v>19500</v>
      </c>
      <c r="H16" s="166"/>
      <c r="I16" s="64"/>
      <c r="J16" s="64"/>
      <c r="K16" s="64"/>
      <c r="L16" s="64"/>
      <c r="M16" s="64"/>
      <c r="N16" s="82"/>
      <c r="O16" s="64"/>
      <c r="P16" s="64"/>
      <c r="Q16" s="64"/>
    </row>
    <row r="17" spans="2:17" x14ac:dyDescent="0.2">
      <c r="B17" s="79" t="s">
        <v>73</v>
      </c>
      <c r="C17" s="80" t="s">
        <v>9</v>
      </c>
      <c r="D17" s="80" t="s">
        <v>8</v>
      </c>
      <c r="E17" s="80">
        <v>220</v>
      </c>
      <c r="F17" s="44">
        <v>190</v>
      </c>
      <c r="G17" s="44">
        <f t="shared" si="0"/>
        <v>41800</v>
      </c>
      <c r="H17" s="166"/>
      <c r="I17" s="64"/>
      <c r="J17" s="64"/>
      <c r="K17" s="64"/>
      <c r="L17" s="64"/>
      <c r="M17" s="64"/>
      <c r="N17" s="82"/>
      <c r="O17" s="64"/>
      <c r="P17" s="64"/>
      <c r="Q17" s="64"/>
    </row>
    <row r="18" spans="2:17" x14ac:dyDescent="0.2">
      <c r="B18" s="79" t="s">
        <v>74</v>
      </c>
      <c r="C18" s="80" t="s">
        <v>10</v>
      </c>
      <c r="D18" s="80" t="s">
        <v>11</v>
      </c>
      <c r="E18" s="80">
        <v>4</v>
      </c>
      <c r="F18" s="44">
        <v>670</v>
      </c>
      <c r="G18" s="44">
        <f t="shared" si="0"/>
        <v>2680</v>
      </c>
      <c r="H18" s="166"/>
      <c r="I18" s="64"/>
      <c r="J18" s="64"/>
      <c r="K18" s="64"/>
      <c r="L18" s="64"/>
      <c r="M18" s="64"/>
      <c r="N18" s="82"/>
      <c r="O18" s="64"/>
      <c r="P18" s="64"/>
      <c r="Q18" s="64"/>
    </row>
    <row r="19" spans="2:17" x14ac:dyDescent="0.2">
      <c r="B19" s="79" t="s">
        <v>75</v>
      </c>
      <c r="C19" s="80" t="s">
        <v>12</v>
      </c>
      <c r="D19" s="80" t="s">
        <v>13</v>
      </c>
      <c r="E19" s="80" t="s">
        <v>14</v>
      </c>
      <c r="F19" s="44">
        <f>(G8+G9+G10+G11+G12+G13)*0.15</f>
        <v>426700.5</v>
      </c>
      <c r="G19" s="44">
        <f>F19</f>
        <v>426700.5</v>
      </c>
      <c r="H19" s="166"/>
      <c r="I19" s="64"/>
      <c r="J19" s="64"/>
      <c r="K19" s="64"/>
      <c r="L19" s="64"/>
      <c r="M19" s="64"/>
      <c r="N19" s="81"/>
      <c r="O19" s="64"/>
      <c r="P19" s="64"/>
      <c r="Q19" s="64"/>
    </row>
    <row r="20" spans="2:17" x14ac:dyDescent="0.2">
      <c r="B20" s="79" t="s">
        <v>76</v>
      </c>
      <c r="C20" s="80" t="s">
        <v>15</v>
      </c>
      <c r="D20" s="80" t="s">
        <v>16</v>
      </c>
      <c r="E20" s="80">
        <v>190</v>
      </c>
      <c r="F20" s="44">
        <v>2000</v>
      </c>
      <c r="G20" s="44">
        <f>E20*F20</f>
        <v>380000</v>
      </c>
      <c r="H20" s="166"/>
      <c r="I20" s="64"/>
      <c r="J20" s="64"/>
      <c r="K20" s="64"/>
      <c r="L20" s="64"/>
      <c r="M20" s="64"/>
      <c r="N20" s="64"/>
      <c r="O20" s="64"/>
      <c r="P20" s="64"/>
      <c r="Q20" s="64"/>
    </row>
    <row r="21" spans="2:17" x14ac:dyDescent="0.2">
      <c r="B21" s="79" t="s">
        <v>77</v>
      </c>
      <c r="C21" s="80" t="s">
        <v>17</v>
      </c>
      <c r="D21" s="80" t="s">
        <v>16</v>
      </c>
      <c r="E21" s="80">
        <v>70</v>
      </c>
      <c r="F21" s="44">
        <v>3400</v>
      </c>
      <c r="G21" s="44">
        <f t="shared" ref="G21:G29" si="1">E21*F21</f>
        <v>238000</v>
      </c>
      <c r="H21" s="166"/>
      <c r="I21" s="64"/>
      <c r="J21" s="64"/>
      <c r="K21" s="64"/>
      <c r="L21" s="64"/>
      <c r="M21" s="64"/>
      <c r="N21" s="82"/>
      <c r="O21" s="64"/>
      <c r="P21" s="64"/>
      <c r="Q21" s="64"/>
    </row>
    <row r="22" spans="2:17" x14ac:dyDescent="0.2">
      <c r="B22" s="79" t="s">
        <v>78</v>
      </c>
      <c r="C22" s="80" t="s">
        <v>18</v>
      </c>
      <c r="D22" s="80" t="s">
        <v>16</v>
      </c>
      <c r="E22" s="80">
        <v>87</v>
      </c>
      <c r="F22" s="44">
        <v>670</v>
      </c>
      <c r="G22" s="44">
        <f t="shared" si="1"/>
        <v>58290</v>
      </c>
      <c r="H22" s="166"/>
      <c r="I22" s="64"/>
      <c r="J22" s="64"/>
      <c r="K22" s="64"/>
      <c r="L22" s="64"/>
      <c r="M22" s="64"/>
      <c r="N22" s="81"/>
      <c r="O22" s="64"/>
      <c r="P22" s="64"/>
      <c r="Q22" s="64"/>
    </row>
    <row r="23" spans="2:17" x14ac:dyDescent="0.2">
      <c r="B23" s="79" t="s">
        <v>79</v>
      </c>
      <c r="C23" s="80" t="s">
        <v>19</v>
      </c>
      <c r="D23" s="80" t="s">
        <v>6</v>
      </c>
      <c r="E23" s="80">
        <v>12</v>
      </c>
      <c r="F23" s="44">
        <v>110</v>
      </c>
      <c r="G23" s="44">
        <f t="shared" si="1"/>
        <v>1320</v>
      </c>
      <c r="H23" s="166"/>
      <c r="I23" s="64"/>
      <c r="J23" s="64"/>
      <c r="K23" s="64"/>
      <c r="L23" s="64"/>
      <c r="M23" s="64"/>
      <c r="N23" s="64"/>
      <c r="O23" s="64"/>
      <c r="P23" s="64"/>
      <c r="Q23" s="64"/>
    </row>
    <row r="24" spans="2:17" x14ac:dyDescent="0.2">
      <c r="B24" s="79" t="s">
        <v>80</v>
      </c>
      <c r="C24" s="80" t="s">
        <v>20</v>
      </c>
      <c r="D24" s="80" t="s">
        <v>6</v>
      </c>
      <c r="E24" s="80">
        <v>75</v>
      </c>
      <c r="F24" s="44">
        <v>60</v>
      </c>
      <c r="G24" s="44">
        <f t="shared" si="1"/>
        <v>4500</v>
      </c>
      <c r="H24" s="166"/>
      <c r="I24" s="64"/>
      <c r="J24" s="64"/>
      <c r="K24" s="64"/>
      <c r="L24" s="64"/>
      <c r="M24" s="64"/>
      <c r="N24" s="64"/>
      <c r="O24" s="64"/>
      <c r="P24" s="64"/>
      <c r="Q24" s="64"/>
    </row>
    <row r="25" spans="2:17" x14ac:dyDescent="0.2">
      <c r="B25" s="79" t="s">
        <v>81</v>
      </c>
      <c r="C25" s="80" t="s">
        <v>21</v>
      </c>
      <c r="D25" s="80" t="s">
        <v>22</v>
      </c>
      <c r="E25" s="80">
        <v>9</v>
      </c>
      <c r="F25" s="44">
        <v>175</v>
      </c>
      <c r="G25" s="44">
        <f t="shared" si="1"/>
        <v>1575</v>
      </c>
      <c r="H25" s="166"/>
      <c r="I25" s="64"/>
      <c r="J25" s="64"/>
      <c r="K25" s="64"/>
      <c r="L25" s="64"/>
      <c r="M25" s="64"/>
      <c r="N25" s="64"/>
      <c r="O25" s="64"/>
      <c r="P25" s="64"/>
      <c r="Q25" s="64"/>
    </row>
    <row r="26" spans="2:17" x14ac:dyDescent="0.2">
      <c r="B26" s="79" t="s">
        <v>82</v>
      </c>
      <c r="C26" s="80" t="s">
        <v>23</v>
      </c>
      <c r="D26" s="80" t="s">
        <v>0</v>
      </c>
      <c r="E26" s="80">
        <v>94</v>
      </c>
      <c r="F26" s="44">
        <v>120</v>
      </c>
      <c r="G26" s="44">
        <f t="shared" si="1"/>
        <v>11280</v>
      </c>
      <c r="H26" s="166"/>
      <c r="I26" s="64"/>
      <c r="J26" s="64"/>
      <c r="K26" s="64"/>
      <c r="L26" s="64"/>
      <c r="M26" s="64"/>
      <c r="N26" s="81"/>
      <c r="O26" s="64"/>
      <c r="P26" s="64"/>
      <c r="Q26" s="64"/>
    </row>
    <row r="27" spans="2:17" x14ac:dyDescent="0.2">
      <c r="B27" s="79" t="s">
        <v>83</v>
      </c>
      <c r="C27" s="80" t="s">
        <v>24</v>
      </c>
      <c r="D27" s="80" t="s">
        <v>25</v>
      </c>
      <c r="E27" s="80">
        <v>28.26</v>
      </c>
      <c r="F27" s="44">
        <v>310</v>
      </c>
      <c r="G27" s="44">
        <f t="shared" si="1"/>
        <v>8760.6</v>
      </c>
      <c r="H27" s="166"/>
      <c r="I27" s="64"/>
      <c r="J27" s="64"/>
      <c r="K27" s="64"/>
      <c r="L27" s="64"/>
      <c r="M27" s="64"/>
      <c r="N27" s="64"/>
      <c r="O27" s="64"/>
      <c r="P27" s="64"/>
      <c r="Q27" s="64"/>
    </row>
    <row r="28" spans="2:17" x14ac:dyDescent="0.2">
      <c r="B28" s="79" t="s">
        <v>84</v>
      </c>
      <c r="C28" s="80" t="s">
        <v>26</v>
      </c>
      <c r="D28" s="80" t="s">
        <v>27</v>
      </c>
      <c r="E28" s="80" t="s">
        <v>169</v>
      </c>
      <c r="F28" s="44">
        <v>60000</v>
      </c>
      <c r="G28" s="44">
        <v>60000</v>
      </c>
      <c r="H28" s="98"/>
      <c r="I28" s="64"/>
      <c r="J28" s="64"/>
      <c r="K28" s="64"/>
      <c r="L28" s="64"/>
      <c r="M28" s="64"/>
      <c r="N28" s="64"/>
      <c r="O28" s="64"/>
      <c r="P28" s="64"/>
      <c r="Q28" s="64"/>
    </row>
    <row r="29" spans="2:17" x14ac:dyDescent="0.2">
      <c r="B29" s="79" t="s">
        <v>85</v>
      </c>
      <c r="C29" s="80" t="s">
        <v>28</v>
      </c>
      <c r="D29" s="80" t="s">
        <v>0</v>
      </c>
      <c r="E29" s="80">
        <v>2</v>
      </c>
      <c r="F29" s="44">
        <v>3625</v>
      </c>
      <c r="G29" s="44">
        <f t="shared" si="1"/>
        <v>7250</v>
      </c>
      <c r="H29" s="98"/>
      <c r="I29" s="64"/>
      <c r="J29" s="64"/>
      <c r="K29" s="64"/>
      <c r="L29" s="64"/>
      <c r="M29" s="64"/>
      <c r="N29" s="64"/>
      <c r="O29" s="64"/>
      <c r="P29" s="64"/>
      <c r="Q29" s="64"/>
    </row>
    <row r="30" spans="2:17" x14ac:dyDescent="0.2">
      <c r="B30" s="79" t="s">
        <v>86</v>
      </c>
      <c r="C30" s="80" t="s">
        <v>170</v>
      </c>
      <c r="D30" s="80" t="s">
        <v>27</v>
      </c>
      <c r="E30" s="80"/>
      <c r="F30" s="44">
        <v>70463.199999999997</v>
      </c>
      <c r="G30" s="44">
        <f>F30</f>
        <v>70463.199999999997</v>
      </c>
      <c r="H30" s="98"/>
      <c r="I30" s="64"/>
      <c r="J30" s="64"/>
      <c r="K30" s="64"/>
      <c r="L30" s="64"/>
      <c r="M30" s="64"/>
      <c r="N30" s="64"/>
      <c r="O30" s="64"/>
      <c r="P30" s="64"/>
      <c r="Q30" s="64"/>
    </row>
    <row r="31" spans="2:17" ht="17" thickBot="1" x14ac:dyDescent="0.25">
      <c r="B31" s="83"/>
      <c r="C31" s="84" t="s">
        <v>99</v>
      </c>
      <c r="D31" s="171"/>
      <c r="E31" s="171"/>
      <c r="F31" s="172"/>
      <c r="G31" s="172">
        <f>SUM(G8:G30)</f>
        <v>4345664.3</v>
      </c>
      <c r="H31" s="98"/>
      <c r="I31" s="64"/>
      <c r="J31" s="64"/>
      <c r="K31" s="64"/>
      <c r="L31" s="64"/>
      <c r="M31" s="64"/>
      <c r="N31" s="64"/>
      <c r="O31" s="64"/>
      <c r="P31" s="64"/>
      <c r="Q31" s="64"/>
    </row>
    <row r="32" spans="2:17" x14ac:dyDescent="0.2">
      <c r="B32" s="8">
        <v>1.2</v>
      </c>
      <c r="C32" s="9" t="s">
        <v>57</v>
      </c>
      <c r="D32" s="9"/>
      <c r="E32" s="9"/>
      <c r="F32" s="28"/>
      <c r="G32" s="29"/>
      <c r="H32" s="98"/>
      <c r="I32" s="64"/>
      <c r="J32" s="64"/>
      <c r="K32" s="64"/>
      <c r="L32" s="64"/>
      <c r="M32" s="64"/>
      <c r="N32" s="81"/>
      <c r="O32" s="64"/>
      <c r="P32" s="64"/>
      <c r="Q32" s="64"/>
    </row>
    <row r="33" spans="2:17" x14ac:dyDescent="0.2">
      <c r="B33" s="79" t="s">
        <v>32</v>
      </c>
      <c r="C33" s="80" t="s">
        <v>87</v>
      </c>
      <c r="D33" s="80"/>
      <c r="E33" s="80" t="s">
        <v>34</v>
      </c>
      <c r="F33" s="44">
        <v>310000</v>
      </c>
      <c r="G33" s="45">
        <f>F33</f>
        <v>310000</v>
      </c>
      <c r="H33" s="98"/>
      <c r="I33" s="64"/>
      <c r="J33" s="64"/>
      <c r="K33" s="64"/>
      <c r="L33" s="64"/>
      <c r="M33" s="64"/>
      <c r="N33" s="81"/>
      <c r="O33" s="64"/>
      <c r="P33" s="64"/>
      <c r="Q33" s="64"/>
    </row>
    <row r="34" spans="2:17" x14ac:dyDescent="0.2">
      <c r="B34" s="79" t="s">
        <v>33</v>
      </c>
      <c r="C34" s="80" t="s">
        <v>37</v>
      </c>
      <c r="D34" s="80"/>
      <c r="E34" s="80" t="s">
        <v>34</v>
      </c>
      <c r="F34" s="44">
        <v>80000</v>
      </c>
      <c r="G34" s="45">
        <f>F34</f>
        <v>80000</v>
      </c>
      <c r="H34" s="98"/>
      <c r="I34" s="64"/>
      <c r="J34" s="64"/>
      <c r="K34" s="64"/>
      <c r="L34" s="64"/>
      <c r="M34" s="64"/>
      <c r="N34" s="64"/>
      <c r="O34" s="64"/>
      <c r="P34" s="64"/>
      <c r="Q34" s="64"/>
    </row>
    <row r="35" spans="2:17" x14ac:dyDescent="0.2">
      <c r="B35" s="83"/>
      <c r="C35" s="84" t="s">
        <v>99</v>
      </c>
      <c r="D35" s="85"/>
      <c r="E35" s="85"/>
      <c r="F35" s="46"/>
      <c r="G35" s="47">
        <f>SUM(G33:G34)</f>
        <v>390000</v>
      </c>
      <c r="H35" s="98"/>
      <c r="I35" s="64"/>
      <c r="J35" s="64"/>
      <c r="K35" s="64"/>
      <c r="L35" s="64"/>
      <c r="M35" s="64"/>
      <c r="N35" s="64"/>
      <c r="O35" s="64"/>
      <c r="P35" s="64"/>
      <c r="Q35" s="64"/>
    </row>
    <row r="36" spans="2:17" x14ac:dyDescent="0.2">
      <c r="B36" s="13">
        <v>1.3</v>
      </c>
      <c r="C36" s="9" t="s">
        <v>88</v>
      </c>
      <c r="D36" s="9"/>
      <c r="E36" s="9"/>
      <c r="F36" s="28"/>
      <c r="G36" s="29"/>
      <c r="H36" s="98"/>
      <c r="I36" s="64"/>
      <c r="J36" s="64"/>
      <c r="K36" s="64"/>
      <c r="L36" s="64"/>
      <c r="M36" s="64"/>
      <c r="N36" s="64"/>
      <c r="O36" s="64"/>
      <c r="P36" s="64"/>
      <c r="Q36" s="64"/>
    </row>
    <row r="37" spans="2:17" x14ac:dyDescent="0.2">
      <c r="B37" s="79" t="s">
        <v>35</v>
      </c>
      <c r="C37" s="80" t="s">
        <v>89</v>
      </c>
      <c r="D37" s="80" t="s">
        <v>168</v>
      </c>
      <c r="E37" s="80">
        <v>6</v>
      </c>
      <c r="F37" s="48">
        <v>12588</v>
      </c>
      <c r="G37" s="45">
        <f>F37*E37</f>
        <v>75528</v>
      </c>
      <c r="H37" s="98"/>
      <c r="I37" s="64"/>
      <c r="J37" s="64"/>
      <c r="K37" s="64"/>
      <c r="L37" s="64"/>
      <c r="M37" s="64"/>
      <c r="N37" s="64"/>
      <c r="O37" s="64"/>
      <c r="P37" s="64"/>
      <c r="Q37" s="64"/>
    </row>
    <row r="38" spans="2:17" x14ac:dyDescent="0.2">
      <c r="B38" s="79" t="s">
        <v>36</v>
      </c>
      <c r="C38" s="80" t="s">
        <v>90</v>
      </c>
      <c r="D38" s="80" t="s">
        <v>168</v>
      </c>
      <c r="E38" s="80">
        <v>6</v>
      </c>
      <c r="F38" s="48">
        <v>10592</v>
      </c>
      <c r="G38" s="45">
        <f t="shared" ref="G38:G43" si="2">F38*E38</f>
        <v>63552</v>
      </c>
      <c r="H38" s="98"/>
      <c r="I38" s="64"/>
      <c r="J38" s="64"/>
      <c r="K38" s="64"/>
      <c r="L38" s="64"/>
      <c r="M38" s="64"/>
      <c r="N38" s="64"/>
      <c r="O38" s="64"/>
      <c r="P38" s="64"/>
      <c r="Q38" s="64"/>
    </row>
    <row r="39" spans="2:17" x14ac:dyDescent="0.2">
      <c r="B39" s="79" t="s">
        <v>91</v>
      </c>
      <c r="C39" s="80" t="s">
        <v>92</v>
      </c>
      <c r="D39" s="80" t="s">
        <v>168</v>
      </c>
      <c r="E39" s="80">
        <v>6</v>
      </c>
      <c r="F39" s="48">
        <v>9193.4</v>
      </c>
      <c r="G39" s="45">
        <f t="shared" si="2"/>
        <v>55160.399999999994</v>
      </c>
      <c r="H39" s="98"/>
      <c r="I39" s="64"/>
      <c r="J39" s="64"/>
      <c r="K39" s="64"/>
      <c r="L39" s="64"/>
      <c r="M39" s="64"/>
      <c r="N39" s="64"/>
      <c r="O39" s="64"/>
      <c r="P39" s="64"/>
      <c r="Q39" s="64"/>
    </row>
    <row r="40" spans="2:17" x14ac:dyDescent="0.2">
      <c r="B40" s="79" t="s">
        <v>93</v>
      </c>
      <c r="C40" s="80" t="s">
        <v>94</v>
      </c>
      <c r="D40" s="80" t="s">
        <v>168</v>
      </c>
      <c r="E40" s="80">
        <v>6</v>
      </c>
      <c r="F40" s="48">
        <v>9193.4</v>
      </c>
      <c r="G40" s="45">
        <f t="shared" si="2"/>
        <v>55160.399999999994</v>
      </c>
      <c r="H40" s="98"/>
      <c r="I40" s="64"/>
      <c r="J40" s="64"/>
      <c r="K40" s="64"/>
      <c r="L40" s="64"/>
      <c r="M40" s="64"/>
      <c r="N40" s="64"/>
      <c r="O40" s="64"/>
      <c r="P40" s="64"/>
      <c r="Q40" s="64"/>
    </row>
    <row r="41" spans="2:17" x14ac:dyDescent="0.2">
      <c r="B41" s="79" t="s">
        <v>95</v>
      </c>
      <c r="C41" s="89" t="s">
        <v>167</v>
      </c>
      <c r="D41" s="89" t="s">
        <v>168</v>
      </c>
      <c r="E41" s="89">
        <v>6</v>
      </c>
      <c r="F41" s="58">
        <v>7395.2</v>
      </c>
      <c r="G41" s="45">
        <f t="shared" si="2"/>
        <v>44371.199999999997</v>
      </c>
      <c r="H41" s="98"/>
      <c r="I41" s="64"/>
      <c r="J41" s="64"/>
      <c r="K41" s="64"/>
      <c r="L41" s="64"/>
      <c r="M41" s="82"/>
      <c r="N41" s="64"/>
      <c r="O41" s="64"/>
      <c r="P41" s="64"/>
      <c r="Q41" s="64"/>
    </row>
    <row r="42" spans="2:17" x14ac:dyDescent="0.2">
      <c r="B42" s="79" t="s">
        <v>96</v>
      </c>
      <c r="C42" s="80" t="s">
        <v>181</v>
      </c>
      <c r="D42" s="80" t="s">
        <v>168</v>
      </c>
      <c r="E42" s="89">
        <v>6</v>
      </c>
      <c r="F42" s="48">
        <v>7262</v>
      </c>
      <c r="G42" s="45">
        <f t="shared" si="2"/>
        <v>43572</v>
      </c>
      <c r="H42" s="98"/>
      <c r="I42" s="64"/>
      <c r="J42" s="64"/>
      <c r="K42" s="64"/>
      <c r="L42" s="64"/>
      <c r="M42" s="64"/>
      <c r="N42" s="64"/>
      <c r="O42" s="64"/>
      <c r="P42" s="64"/>
      <c r="Q42" s="64"/>
    </row>
    <row r="43" spans="2:17" x14ac:dyDescent="0.2">
      <c r="B43" s="79" t="s">
        <v>166</v>
      </c>
      <c r="C43" s="80" t="s">
        <v>98</v>
      </c>
      <c r="D43" s="80" t="s">
        <v>169</v>
      </c>
      <c r="E43" s="87">
        <v>6</v>
      </c>
      <c r="F43" s="49">
        <v>10000</v>
      </c>
      <c r="G43" s="45">
        <f t="shared" si="2"/>
        <v>60000</v>
      </c>
      <c r="H43" s="98"/>
      <c r="I43" s="64"/>
      <c r="J43" s="64"/>
      <c r="K43" s="64"/>
      <c r="L43" s="64"/>
      <c r="M43" s="64"/>
      <c r="N43" s="64"/>
      <c r="O43" s="64"/>
      <c r="P43" s="64"/>
      <c r="Q43" s="64"/>
    </row>
    <row r="44" spans="2:17" x14ac:dyDescent="0.2">
      <c r="B44" s="13"/>
      <c r="C44" s="84" t="s">
        <v>99</v>
      </c>
      <c r="D44" s="84"/>
      <c r="E44" s="84"/>
      <c r="F44" s="50"/>
      <c r="G44" s="47">
        <f>SUM(G37:G43)</f>
        <v>397344</v>
      </c>
      <c r="H44" s="98"/>
      <c r="I44" s="64"/>
      <c r="J44" s="64"/>
      <c r="K44" s="64"/>
      <c r="L44" s="64"/>
      <c r="M44" s="64"/>
      <c r="N44" s="64"/>
      <c r="O44" s="64"/>
      <c r="P44" s="64"/>
      <c r="Q44" s="64"/>
    </row>
    <row r="45" spans="2:17" x14ac:dyDescent="0.2">
      <c r="B45" s="16">
        <v>1.4</v>
      </c>
      <c r="C45" s="88" t="s">
        <v>100</v>
      </c>
      <c r="D45" s="88"/>
      <c r="E45" s="88"/>
      <c r="F45" s="51"/>
      <c r="G45" s="52"/>
      <c r="H45" s="98"/>
      <c r="I45" s="64"/>
      <c r="J45" s="64"/>
      <c r="K45" s="64"/>
      <c r="L45" s="64"/>
      <c r="M45" s="64"/>
      <c r="N45" s="64"/>
      <c r="O45" s="64"/>
      <c r="P45" s="64"/>
      <c r="Q45" s="64"/>
    </row>
    <row r="46" spans="2:17" x14ac:dyDescent="0.2">
      <c r="B46" s="79" t="s">
        <v>38</v>
      </c>
      <c r="C46" s="80" t="s">
        <v>101</v>
      </c>
      <c r="D46" s="80" t="s">
        <v>168</v>
      </c>
      <c r="E46" s="80">
        <v>6</v>
      </c>
      <c r="F46" s="44">
        <v>1300</v>
      </c>
      <c r="G46" s="45">
        <f t="shared" ref="G46" si="3">F46*5</f>
        <v>6500</v>
      </c>
      <c r="H46" s="98"/>
      <c r="I46" s="64"/>
      <c r="J46" s="64"/>
      <c r="K46" s="64"/>
      <c r="L46" s="64"/>
      <c r="M46" s="64"/>
      <c r="N46" s="64"/>
      <c r="O46" s="64"/>
      <c r="P46" s="64"/>
      <c r="Q46" s="64"/>
    </row>
    <row r="47" spans="2:17" x14ac:dyDescent="0.2">
      <c r="B47" s="79" t="s">
        <v>39</v>
      </c>
      <c r="C47" s="89" t="s">
        <v>102</v>
      </c>
      <c r="D47" s="80" t="s">
        <v>169</v>
      </c>
      <c r="E47" s="87" t="s">
        <v>169</v>
      </c>
      <c r="F47" s="44">
        <v>10000</v>
      </c>
      <c r="G47" s="45">
        <v>10000</v>
      </c>
      <c r="H47" s="98"/>
      <c r="I47" s="64"/>
      <c r="J47" s="64"/>
      <c r="K47" s="64"/>
      <c r="L47" s="64"/>
      <c r="M47" s="64"/>
      <c r="N47" s="64"/>
      <c r="O47" s="64"/>
      <c r="P47" s="64"/>
      <c r="Q47" s="64"/>
    </row>
    <row r="48" spans="2:17" x14ac:dyDescent="0.2">
      <c r="B48" s="79" t="s">
        <v>40</v>
      </c>
      <c r="C48" s="80" t="s">
        <v>103</v>
      </c>
      <c r="D48" s="80" t="s">
        <v>169</v>
      </c>
      <c r="E48" s="80" t="s">
        <v>34</v>
      </c>
      <c r="F48" s="44" t="s">
        <v>34</v>
      </c>
      <c r="G48" s="45">
        <v>400000</v>
      </c>
      <c r="H48" s="98"/>
      <c r="I48" s="64"/>
      <c r="J48" s="64"/>
      <c r="K48" s="64"/>
      <c r="L48" s="64"/>
      <c r="M48" s="64"/>
      <c r="N48" s="64"/>
      <c r="O48" s="64"/>
      <c r="P48" s="64"/>
      <c r="Q48" s="64"/>
    </row>
    <row r="49" spans="2:17" x14ac:dyDescent="0.2">
      <c r="B49" s="79" t="s">
        <v>42</v>
      </c>
      <c r="C49" s="90" t="s">
        <v>182</v>
      </c>
      <c r="D49" s="80" t="s">
        <v>168</v>
      </c>
      <c r="E49" s="80">
        <v>12</v>
      </c>
      <c r="F49" s="44">
        <v>9000</v>
      </c>
      <c r="G49" s="45">
        <f>F49*E49</f>
        <v>108000</v>
      </c>
      <c r="H49" s="98"/>
      <c r="I49" s="64"/>
      <c r="J49" s="64"/>
      <c r="K49" s="64"/>
      <c r="L49" s="64"/>
      <c r="M49" s="64"/>
      <c r="N49" s="64"/>
      <c r="O49" s="64"/>
      <c r="P49" s="64"/>
      <c r="Q49" s="64"/>
    </row>
    <row r="50" spans="2:17" x14ac:dyDescent="0.2">
      <c r="B50" s="79" t="s">
        <v>104</v>
      </c>
      <c r="C50" s="80" t="s">
        <v>105</v>
      </c>
      <c r="D50" s="87" t="s">
        <v>169</v>
      </c>
      <c r="E50" s="80" t="s">
        <v>169</v>
      </c>
      <c r="F50" s="44">
        <v>1500</v>
      </c>
      <c r="G50" s="45">
        <v>7500</v>
      </c>
      <c r="H50" s="98"/>
      <c r="I50" s="64"/>
      <c r="J50" s="64"/>
      <c r="K50" s="64"/>
      <c r="L50" s="64"/>
      <c r="M50" s="64"/>
      <c r="N50" s="64"/>
      <c r="O50" s="64"/>
      <c r="P50" s="64"/>
      <c r="Q50" s="64"/>
    </row>
    <row r="51" spans="2:17" x14ac:dyDescent="0.2">
      <c r="B51" s="11"/>
      <c r="C51" s="9" t="s">
        <v>116</v>
      </c>
      <c r="D51" s="91"/>
      <c r="E51" s="91"/>
      <c r="F51" s="53"/>
      <c r="G51" s="27">
        <f>SUM(G46:G50)</f>
        <v>532000</v>
      </c>
      <c r="H51" s="98"/>
      <c r="I51" s="64"/>
      <c r="J51" s="64"/>
      <c r="K51" s="64"/>
      <c r="L51" s="64"/>
      <c r="M51" s="64"/>
      <c r="N51" s="64"/>
      <c r="O51" s="64"/>
      <c r="P51" s="64"/>
      <c r="Q51" s="64"/>
    </row>
    <row r="52" spans="2:17" x14ac:dyDescent="0.2">
      <c r="B52" s="13">
        <v>1.5</v>
      </c>
      <c r="C52" s="9" t="s">
        <v>106</v>
      </c>
      <c r="D52" s="9"/>
      <c r="E52" s="9"/>
      <c r="F52" s="28"/>
      <c r="G52" s="29"/>
      <c r="H52" s="98"/>
      <c r="I52" s="64"/>
      <c r="J52" s="64"/>
      <c r="K52" s="64"/>
      <c r="L52" s="64"/>
      <c r="M52" s="64"/>
      <c r="N52" s="64"/>
      <c r="O52" s="64"/>
      <c r="P52" s="64"/>
      <c r="Q52" s="64"/>
    </row>
    <row r="53" spans="2:17" x14ac:dyDescent="0.2">
      <c r="B53" s="13"/>
      <c r="C53" s="9" t="s">
        <v>107</v>
      </c>
      <c r="D53" s="9"/>
      <c r="E53" s="9"/>
      <c r="F53" s="28"/>
      <c r="G53" s="29"/>
      <c r="H53" s="98"/>
      <c r="I53" s="64"/>
      <c r="J53" s="64"/>
      <c r="K53" s="64"/>
      <c r="L53" s="64"/>
      <c r="M53" s="82"/>
      <c r="N53" s="64"/>
      <c r="O53" s="64"/>
      <c r="P53" s="64"/>
      <c r="Q53" s="64"/>
    </row>
    <row r="54" spans="2:17" x14ac:dyDescent="0.2">
      <c r="B54" s="14" t="s">
        <v>108</v>
      </c>
      <c r="C54" s="19" t="s">
        <v>109</v>
      </c>
      <c r="D54" s="80" t="s">
        <v>169</v>
      </c>
      <c r="E54" s="80" t="s">
        <v>34</v>
      </c>
      <c r="F54" s="44">
        <v>4000</v>
      </c>
      <c r="G54" s="45">
        <v>4000</v>
      </c>
      <c r="H54" s="98"/>
      <c r="I54" s="64"/>
      <c r="J54" s="64"/>
      <c r="K54" s="64"/>
      <c r="L54" s="64"/>
      <c r="M54" s="64"/>
      <c r="N54" s="64"/>
      <c r="O54" s="64"/>
      <c r="P54" s="64"/>
      <c r="Q54" s="64"/>
    </row>
    <row r="55" spans="2:17" x14ac:dyDescent="0.2">
      <c r="B55" s="14" t="s">
        <v>110</v>
      </c>
      <c r="C55" s="19" t="s">
        <v>112</v>
      </c>
      <c r="D55" s="80" t="s">
        <v>169</v>
      </c>
      <c r="E55" s="80" t="s">
        <v>34</v>
      </c>
      <c r="F55" s="44">
        <v>3000</v>
      </c>
      <c r="G55" s="45">
        <v>3000</v>
      </c>
      <c r="H55" s="98"/>
      <c r="I55" s="64"/>
      <c r="J55" s="64"/>
      <c r="K55" s="64"/>
      <c r="L55" s="64"/>
      <c r="M55" s="64"/>
      <c r="N55" s="81"/>
      <c r="O55" s="64"/>
      <c r="P55" s="64"/>
      <c r="Q55" s="64"/>
    </row>
    <row r="56" spans="2:17" ht="32" x14ac:dyDescent="0.2">
      <c r="B56" s="14" t="s">
        <v>111</v>
      </c>
      <c r="C56" s="19" t="s">
        <v>114</v>
      </c>
      <c r="D56" s="80" t="s">
        <v>169</v>
      </c>
      <c r="E56" s="80" t="s">
        <v>27</v>
      </c>
      <c r="F56" s="44">
        <v>18300</v>
      </c>
      <c r="G56" s="45">
        <v>18300</v>
      </c>
      <c r="H56" s="98"/>
      <c r="I56" s="64"/>
      <c r="J56" s="64"/>
      <c r="K56" s="64"/>
      <c r="L56" s="64"/>
      <c r="M56" s="64"/>
      <c r="N56" s="81"/>
      <c r="O56" s="64"/>
      <c r="P56" s="64"/>
      <c r="Q56" s="64"/>
    </row>
    <row r="57" spans="2:17" x14ac:dyDescent="0.2">
      <c r="B57" s="14" t="s">
        <v>113</v>
      </c>
      <c r="C57" s="80" t="s">
        <v>41</v>
      </c>
      <c r="D57" s="80" t="s">
        <v>169</v>
      </c>
      <c r="E57" s="80" t="s">
        <v>34</v>
      </c>
      <c r="F57" s="44">
        <v>2600</v>
      </c>
      <c r="G57" s="45">
        <v>2600</v>
      </c>
      <c r="H57" s="98"/>
      <c r="I57" s="64"/>
      <c r="J57" s="64"/>
      <c r="K57" s="64"/>
      <c r="L57" s="64"/>
      <c r="M57" s="64"/>
      <c r="N57" s="64"/>
      <c r="O57" s="64"/>
      <c r="P57" s="64"/>
      <c r="Q57" s="64"/>
    </row>
    <row r="58" spans="2:17" x14ac:dyDescent="0.2">
      <c r="B58" s="14" t="s">
        <v>115</v>
      </c>
      <c r="C58" s="92" t="s">
        <v>208</v>
      </c>
      <c r="D58" s="80" t="s">
        <v>169</v>
      </c>
      <c r="E58" s="80" t="s">
        <v>169</v>
      </c>
      <c r="F58" s="44">
        <v>0</v>
      </c>
      <c r="G58" s="45">
        <v>300000</v>
      </c>
      <c r="H58" s="98"/>
      <c r="I58" s="64"/>
      <c r="J58" s="64"/>
      <c r="K58" s="64"/>
      <c r="L58" s="64"/>
      <c r="M58" s="64"/>
      <c r="N58" s="64"/>
      <c r="O58" s="64"/>
      <c r="P58" s="64"/>
      <c r="Q58" s="64"/>
    </row>
    <row r="59" spans="2:17" x14ac:dyDescent="0.2">
      <c r="B59" s="11"/>
      <c r="C59" s="9" t="s">
        <v>116</v>
      </c>
      <c r="D59" s="9"/>
      <c r="E59" s="9"/>
      <c r="F59" s="28"/>
      <c r="G59" s="27">
        <f>SUM(G54:G58)</f>
        <v>327900</v>
      </c>
      <c r="H59" s="98"/>
      <c r="I59" s="64"/>
      <c r="J59" s="64"/>
      <c r="K59" s="64"/>
      <c r="L59" s="64"/>
      <c r="M59" s="64"/>
      <c r="N59" s="64"/>
      <c r="O59" s="64"/>
      <c r="P59" s="64"/>
      <c r="Q59" s="64"/>
    </row>
    <row r="60" spans="2:17" x14ac:dyDescent="0.2">
      <c r="B60" s="21"/>
      <c r="C60" s="9" t="s">
        <v>117</v>
      </c>
      <c r="D60" s="9"/>
      <c r="E60" s="9"/>
      <c r="F60" s="28"/>
      <c r="G60" s="27">
        <f>G59+G51+G44+G35+G31</f>
        <v>5992908.2999999998</v>
      </c>
      <c r="H60" s="98"/>
      <c r="I60" s="64"/>
      <c r="J60" s="64"/>
      <c r="K60" s="64"/>
      <c r="L60" s="64"/>
      <c r="M60" s="64"/>
      <c r="N60" s="64"/>
      <c r="O60" s="64"/>
      <c r="P60" s="64"/>
      <c r="Q60" s="64"/>
    </row>
    <row r="61" spans="2:17" x14ac:dyDescent="0.2">
      <c r="B61" s="11">
        <v>2</v>
      </c>
      <c r="C61" s="12" t="s">
        <v>118</v>
      </c>
      <c r="D61" s="12"/>
      <c r="E61" s="12"/>
      <c r="F61" s="30"/>
      <c r="G61" s="54"/>
      <c r="H61" s="98"/>
      <c r="I61" s="64"/>
      <c r="J61" s="64"/>
      <c r="K61" s="64"/>
      <c r="L61" s="64"/>
      <c r="M61" s="64"/>
      <c r="N61" s="64"/>
      <c r="O61" s="64"/>
      <c r="P61" s="64"/>
      <c r="Q61" s="64"/>
    </row>
    <row r="62" spans="2:17" x14ac:dyDescent="0.2">
      <c r="B62" s="13">
        <v>2.1</v>
      </c>
      <c r="C62" s="9" t="s">
        <v>119</v>
      </c>
      <c r="D62" s="9"/>
      <c r="E62" s="9"/>
      <c r="F62" s="28"/>
      <c r="G62" s="54"/>
      <c r="H62" s="98"/>
      <c r="I62" s="64"/>
      <c r="J62" s="64"/>
      <c r="K62" s="64"/>
      <c r="L62" s="64"/>
      <c r="M62" s="64"/>
      <c r="N62" s="93"/>
      <c r="O62" s="64"/>
      <c r="P62" s="64"/>
      <c r="Q62" s="64"/>
    </row>
    <row r="63" spans="2:17" x14ac:dyDescent="0.2">
      <c r="B63" s="14" t="s">
        <v>120</v>
      </c>
      <c r="C63" s="15" t="s">
        <v>121</v>
      </c>
      <c r="D63" s="15" t="s">
        <v>122</v>
      </c>
      <c r="E63" s="80">
        <v>6</v>
      </c>
      <c r="F63" s="31">
        <v>36000</v>
      </c>
      <c r="G63" s="32">
        <f>E63*F63</f>
        <v>216000</v>
      </c>
      <c r="H63" s="98"/>
      <c r="I63" s="64"/>
      <c r="J63" s="64"/>
      <c r="K63" s="64"/>
      <c r="L63" s="64"/>
      <c r="M63" s="64"/>
      <c r="N63" s="64"/>
      <c r="O63" s="64"/>
      <c r="P63" s="64"/>
      <c r="Q63" s="64"/>
    </row>
    <row r="64" spans="2:17" x14ac:dyDescent="0.2">
      <c r="B64" s="14" t="s">
        <v>123</v>
      </c>
      <c r="C64" s="15" t="s">
        <v>124</v>
      </c>
      <c r="D64" s="15" t="s">
        <v>122</v>
      </c>
      <c r="E64" s="80">
        <v>6</v>
      </c>
      <c r="F64" s="31">
        <v>9924</v>
      </c>
      <c r="G64" s="32">
        <f t="shared" ref="G64:G72" si="4">E64*F64</f>
        <v>59544</v>
      </c>
      <c r="H64" s="98"/>
      <c r="I64" s="64"/>
      <c r="J64" s="64"/>
      <c r="K64" s="64"/>
      <c r="L64" s="64"/>
      <c r="M64" s="64"/>
      <c r="N64" s="93"/>
      <c r="O64" s="64"/>
      <c r="P64" s="64"/>
      <c r="Q64" s="64"/>
    </row>
    <row r="65" spans="2:17" x14ac:dyDescent="0.2">
      <c r="B65" s="14" t="s">
        <v>125</v>
      </c>
      <c r="C65" s="15" t="s">
        <v>126</v>
      </c>
      <c r="D65" s="15" t="s">
        <v>122</v>
      </c>
      <c r="E65" s="80">
        <v>6</v>
      </c>
      <c r="F65" s="31">
        <v>8712</v>
      </c>
      <c r="G65" s="32">
        <f t="shared" si="4"/>
        <v>52272</v>
      </c>
      <c r="H65" s="98"/>
      <c r="I65" s="64"/>
      <c r="J65" s="64"/>
      <c r="K65" s="64"/>
      <c r="L65" s="64"/>
      <c r="M65" s="64"/>
      <c r="N65" s="64"/>
      <c r="O65" s="64"/>
      <c r="P65" s="64"/>
      <c r="Q65" s="64"/>
    </row>
    <row r="66" spans="2:17" x14ac:dyDescent="0.2">
      <c r="B66" s="14" t="s">
        <v>127</v>
      </c>
      <c r="C66" s="15" t="s">
        <v>128</v>
      </c>
      <c r="D66" s="15" t="s">
        <v>122</v>
      </c>
      <c r="E66" s="80">
        <v>6</v>
      </c>
      <c r="F66" s="31">
        <v>2065.1999999999998</v>
      </c>
      <c r="G66" s="32">
        <f t="shared" si="4"/>
        <v>12391.199999999999</v>
      </c>
      <c r="H66" s="98"/>
      <c r="I66" s="64"/>
      <c r="J66" s="64"/>
      <c r="K66" s="64"/>
      <c r="L66" s="64"/>
      <c r="M66" s="64"/>
      <c r="N66" s="93"/>
      <c r="O66" s="64"/>
      <c r="P66" s="64"/>
      <c r="Q66" s="64"/>
    </row>
    <row r="67" spans="2:17" x14ac:dyDescent="0.2">
      <c r="B67" s="25"/>
      <c r="C67" s="10" t="s">
        <v>129</v>
      </c>
      <c r="D67" s="10"/>
      <c r="E67" s="91"/>
      <c r="F67" s="33">
        <f>SUM(F63:F66)</f>
        <v>56701.2</v>
      </c>
      <c r="G67" s="34">
        <f>SUM(G63:G66)</f>
        <v>340207.2</v>
      </c>
      <c r="H67" s="98"/>
      <c r="I67" s="64"/>
      <c r="J67" s="64"/>
      <c r="K67" s="64"/>
      <c r="L67" s="64"/>
      <c r="M67" s="64"/>
      <c r="N67" s="93"/>
      <c r="O67" s="64"/>
      <c r="P67" s="64"/>
      <c r="Q67" s="64"/>
    </row>
    <row r="68" spans="2:17" x14ac:dyDescent="0.2">
      <c r="B68" s="16">
        <v>2.2000000000000002</v>
      </c>
      <c r="C68" s="9" t="s">
        <v>175</v>
      </c>
      <c r="D68" s="26"/>
      <c r="E68" s="91"/>
      <c r="F68" s="35"/>
      <c r="G68" s="36"/>
      <c r="H68" s="98"/>
      <c r="I68" s="64"/>
      <c r="J68" s="64"/>
      <c r="K68" s="64"/>
      <c r="L68" s="64"/>
      <c r="M68" s="64"/>
      <c r="N68" s="64"/>
      <c r="O68" s="64"/>
      <c r="P68" s="64"/>
      <c r="Q68" s="64"/>
    </row>
    <row r="69" spans="2:17" x14ac:dyDescent="0.2">
      <c r="B69" s="14" t="s">
        <v>130</v>
      </c>
      <c r="C69" s="15" t="s">
        <v>131</v>
      </c>
      <c r="D69" s="15" t="s">
        <v>122</v>
      </c>
      <c r="E69" s="80">
        <v>6</v>
      </c>
      <c r="F69" s="31">
        <v>20580</v>
      </c>
      <c r="G69" s="32">
        <f t="shared" si="4"/>
        <v>123480</v>
      </c>
      <c r="H69" s="98"/>
      <c r="I69" s="64"/>
      <c r="J69" s="64"/>
      <c r="K69" s="64"/>
      <c r="L69" s="64"/>
      <c r="M69" s="64"/>
      <c r="N69" s="82"/>
      <c r="O69" s="64"/>
      <c r="P69" s="64"/>
      <c r="Q69" s="64"/>
    </row>
    <row r="70" spans="2:17" x14ac:dyDescent="0.2">
      <c r="B70" s="17" t="s">
        <v>132</v>
      </c>
      <c r="C70" s="18" t="s">
        <v>133</v>
      </c>
      <c r="D70" s="18" t="s">
        <v>122</v>
      </c>
      <c r="E70" s="80">
        <v>6</v>
      </c>
      <c r="F70" s="37">
        <v>5395.2</v>
      </c>
      <c r="G70" s="32">
        <f t="shared" si="4"/>
        <v>32371.199999999997</v>
      </c>
      <c r="H70" s="98"/>
      <c r="I70" s="64"/>
      <c r="J70" s="64"/>
      <c r="K70" s="64"/>
      <c r="L70" s="64"/>
      <c r="M70" s="64"/>
      <c r="N70" s="64"/>
      <c r="O70" s="64"/>
      <c r="P70" s="64"/>
      <c r="Q70" s="64"/>
    </row>
    <row r="71" spans="2:17" x14ac:dyDescent="0.2">
      <c r="B71" s="14" t="s">
        <v>134</v>
      </c>
      <c r="C71" s="15" t="s">
        <v>135</v>
      </c>
      <c r="D71" s="15" t="s">
        <v>122</v>
      </c>
      <c r="E71" s="80">
        <v>6</v>
      </c>
      <c r="F71" s="31">
        <v>2065.1999999999998</v>
      </c>
      <c r="G71" s="32">
        <f t="shared" si="4"/>
        <v>12391.199999999999</v>
      </c>
      <c r="H71" s="98"/>
      <c r="I71" s="64"/>
      <c r="J71" s="64"/>
      <c r="K71" s="64"/>
      <c r="L71" s="64"/>
      <c r="M71" s="64"/>
      <c r="N71" s="81"/>
      <c r="O71" s="64"/>
      <c r="P71" s="64"/>
      <c r="Q71" s="64"/>
    </row>
    <row r="72" spans="2:17" x14ac:dyDescent="0.2">
      <c r="B72" s="14" t="s">
        <v>136</v>
      </c>
      <c r="C72" s="15" t="s">
        <v>137</v>
      </c>
      <c r="D72" s="15" t="s">
        <v>122</v>
      </c>
      <c r="E72" s="80">
        <v>6</v>
      </c>
      <c r="F72" s="31">
        <v>4730.3999999999996</v>
      </c>
      <c r="G72" s="32">
        <f t="shared" si="4"/>
        <v>28382.399999999998</v>
      </c>
    </row>
    <row r="73" spans="2:17" x14ac:dyDescent="0.2">
      <c r="B73" s="25"/>
      <c r="C73" s="10" t="s">
        <v>116</v>
      </c>
      <c r="D73" s="26"/>
      <c r="E73" s="91"/>
      <c r="F73" s="33">
        <f>SUM(F69:F72)</f>
        <v>32770.800000000003</v>
      </c>
      <c r="G73" s="33">
        <f>SUM(G69:G72)</f>
        <v>196624.80000000002</v>
      </c>
    </row>
    <row r="74" spans="2:17" x14ac:dyDescent="0.2">
      <c r="B74" s="13"/>
      <c r="C74" s="9" t="s">
        <v>138</v>
      </c>
      <c r="D74" s="9"/>
      <c r="E74" s="91"/>
      <c r="F74" s="38">
        <f>F73+F67</f>
        <v>89472</v>
      </c>
      <c r="G74" s="33">
        <f>G73+G67</f>
        <v>536832</v>
      </c>
    </row>
    <row r="75" spans="2:17" x14ac:dyDescent="0.2">
      <c r="B75" s="13">
        <v>2.2999999999999998</v>
      </c>
      <c r="C75" s="9" t="s">
        <v>139</v>
      </c>
      <c r="D75" s="9"/>
      <c r="E75" s="91"/>
      <c r="F75" s="38"/>
      <c r="G75" s="54"/>
    </row>
    <row r="76" spans="2:17" ht="32" x14ac:dyDescent="0.2">
      <c r="B76" s="14" t="s">
        <v>140</v>
      </c>
      <c r="C76" s="19" t="s">
        <v>141</v>
      </c>
      <c r="D76" s="19" t="s">
        <v>31</v>
      </c>
      <c r="E76" s="80" t="s">
        <v>169</v>
      </c>
      <c r="F76" s="44">
        <v>20000</v>
      </c>
      <c r="G76" s="45">
        <f>F76</f>
        <v>20000</v>
      </c>
    </row>
    <row r="77" spans="2:17" x14ac:dyDescent="0.2">
      <c r="B77" s="14" t="s">
        <v>142</v>
      </c>
      <c r="C77" s="19" t="s">
        <v>143</v>
      </c>
      <c r="D77" s="19"/>
      <c r="E77" s="80" t="s">
        <v>169</v>
      </c>
      <c r="F77" s="44">
        <v>70000</v>
      </c>
      <c r="G77" s="45">
        <f>F77</f>
        <v>70000</v>
      </c>
      <c r="J77" s="167"/>
    </row>
    <row r="78" spans="2:17" x14ac:dyDescent="0.2">
      <c r="B78" s="11"/>
      <c r="C78" s="9" t="s">
        <v>144</v>
      </c>
      <c r="D78" s="12"/>
      <c r="E78" s="91"/>
      <c r="F78" s="39"/>
      <c r="G78" s="33">
        <f>SUM(G76:G77)</f>
        <v>90000</v>
      </c>
      <c r="J78" s="167"/>
    </row>
    <row r="79" spans="2:17" x14ac:dyDescent="0.2">
      <c r="B79" s="13">
        <v>2.4</v>
      </c>
      <c r="C79" s="9" t="s">
        <v>145</v>
      </c>
      <c r="D79" s="9"/>
      <c r="E79" s="91"/>
      <c r="F79" s="38"/>
      <c r="G79" s="54"/>
      <c r="J79" s="167"/>
    </row>
    <row r="80" spans="2:17" x14ac:dyDescent="0.2">
      <c r="B80" s="14" t="s">
        <v>146</v>
      </c>
      <c r="C80" s="19" t="s">
        <v>147</v>
      </c>
      <c r="D80" s="94" t="s">
        <v>169</v>
      </c>
      <c r="E80" s="80"/>
      <c r="F80" s="40">
        <v>33000</v>
      </c>
      <c r="G80" s="40">
        <v>33000</v>
      </c>
      <c r="J80" s="167"/>
    </row>
    <row r="81" spans="2:10" x14ac:dyDescent="0.2">
      <c r="B81" s="14" t="s">
        <v>148</v>
      </c>
      <c r="C81" s="19" t="s">
        <v>149</v>
      </c>
      <c r="D81" s="19" t="s">
        <v>122</v>
      </c>
      <c r="E81" s="80">
        <v>6</v>
      </c>
      <c r="F81" s="40">
        <v>5000</v>
      </c>
      <c r="G81" s="32">
        <f t="shared" ref="G81:G83" si="5">E81*F81</f>
        <v>30000</v>
      </c>
      <c r="J81" s="167"/>
    </row>
    <row r="82" spans="2:10" x14ac:dyDescent="0.2">
      <c r="B82" s="14" t="s">
        <v>150</v>
      </c>
      <c r="C82" s="19" t="s">
        <v>43</v>
      </c>
      <c r="D82" s="19" t="s">
        <v>122</v>
      </c>
      <c r="E82" s="80">
        <v>6</v>
      </c>
      <c r="F82" s="40">
        <v>2000</v>
      </c>
      <c r="G82" s="32">
        <f t="shared" si="5"/>
        <v>12000</v>
      </c>
      <c r="J82" s="167"/>
    </row>
    <row r="83" spans="2:10" x14ac:dyDescent="0.2">
      <c r="B83" s="14" t="s">
        <v>151</v>
      </c>
      <c r="C83" s="19" t="s">
        <v>152</v>
      </c>
      <c r="D83" s="19" t="s">
        <v>122</v>
      </c>
      <c r="E83" s="80">
        <v>6</v>
      </c>
      <c r="F83" s="40">
        <v>10000</v>
      </c>
      <c r="G83" s="32">
        <f t="shared" si="5"/>
        <v>60000</v>
      </c>
      <c r="J83" s="167"/>
    </row>
    <row r="84" spans="2:10" x14ac:dyDescent="0.2">
      <c r="B84" s="14" t="s">
        <v>153</v>
      </c>
      <c r="C84" s="57" t="s">
        <v>154</v>
      </c>
      <c r="D84" s="57" t="s">
        <v>122</v>
      </c>
      <c r="E84" s="89">
        <v>6</v>
      </c>
      <c r="F84" s="40">
        <v>21180</v>
      </c>
      <c r="G84" s="152">
        <f>F84*E84</f>
        <v>127080</v>
      </c>
      <c r="J84" s="167"/>
    </row>
    <row r="85" spans="2:10" x14ac:dyDescent="0.2">
      <c r="B85" s="14" t="s">
        <v>155</v>
      </c>
      <c r="C85" s="19" t="s">
        <v>156</v>
      </c>
      <c r="D85" s="19"/>
      <c r="E85" s="80"/>
      <c r="F85" s="40">
        <v>30000</v>
      </c>
      <c r="G85" s="32">
        <f>F85</f>
        <v>30000</v>
      </c>
      <c r="J85" s="167"/>
    </row>
    <row r="86" spans="2:10" x14ac:dyDescent="0.2">
      <c r="B86" s="14" t="s">
        <v>157</v>
      </c>
      <c r="C86" s="19" t="s">
        <v>158</v>
      </c>
      <c r="D86" s="19"/>
      <c r="E86" s="80"/>
      <c r="F86" s="40">
        <v>20000</v>
      </c>
      <c r="G86" s="32">
        <f>F86</f>
        <v>20000</v>
      </c>
      <c r="J86" s="167"/>
    </row>
    <row r="87" spans="2:10" x14ac:dyDescent="0.2">
      <c r="B87" s="14" t="s">
        <v>159</v>
      </c>
      <c r="C87" s="19" t="s">
        <v>160</v>
      </c>
      <c r="D87" s="19" t="s">
        <v>122</v>
      </c>
      <c r="E87" s="80">
        <v>12</v>
      </c>
      <c r="F87" s="40">
        <v>600</v>
      </c>
      <c r="G87" s="32">
        <f t="shared" ref="G87" si="6">E87*F87</f>
        <v>7200</v>
      </c>
      <c r="J87" s="167"/>
    </row>
    <row r="88" spans="2:10" x14ac:dyDescent="0.2">
      <c r="B88" s="14" t="s">
        <v>161</v>
      </c>
      <c r="C88" s="19" t="s">
        <v>162</v>
      </c>
      <c r="D88" s="94" t="s">
        <v>169</v>
      </c>
      <c r="E88" s="80"/>
      <c r="F88" s="55">
        <v>60000</v>
      </c>
      <c r="G88" s="32">
        <f>F88</f>
        <v>60000</v>
      </c>
      <c r="J88" s="167"/>
    </row>
    <row r="89" spans="2:10" x14ac:dyDescent="0.2">
      <c r="B89" s="14" t="s">
        <v>163</v>
      </c>
      <c r="C89" s="20" t="s">
        <v>164</v>
      </c>
      <c r="D89" s="20"/>
      <c r="E89" s="80"/>
      <c r="F89" s="41">
        <v>15000</v>
      </c>
      <c r="G89" s="45">
        <v>15000</v>
      </c>
      <c r="J89" s="149"/>
    </row>
    <row r="90" spans="2:10" ht="32" x14ac:dyDescent="0.2">
      <c r="B90" s="14" t="s">
        <v>224</v>
      </c>
      <c r="C90" s="199" t="s">
        <v>225</v>
      </c>
      <c r="D90" s="20" t="s">
        <v>169</v>
      </c>
      <c r="E90" s="80" t="s">
        <v>169</v>
      </c>
      <c r="F90" s="41" t="s">
        <v>169</v>
      </c>
      <c r="G90" s="45">
        <v>433557.49</v>
      </c>
      <c r="H90" s="200"/>
      <c r="I90" s="149"/>
    </row>
    <row r="91" spans="2:10" x14ac:dyDescent="0.2">
      <c r="B91" s="21"/>
      <c r="C91" s="9" t="s">
        <v>144</v>
      </c>
      <c r="D91" s="12"/>
      <c r="E91" s="91"/>
      <c r="F91" s="39"/>
      <c r="G91" s="34">
        <f>SUM(G80:G90)</f>
        <v>827837.49</v>
      </c>
      <c r="H91"/>
    </row>
    <row r="92" spans="2:10" x14ac:dyDescent="0.2">
      <c r="B92" s="21"/>
      <c r="C92" s="9" t="s">
        <v>165</v>
      </c>
      <c r="D92" s="12"/>
      <c r="E92" s="91"/>
      <c r="F92" s="39"/>
      <c r="G92" s="34">
        <f>G91+G78+G74</f>
        <v>1454669.49</v>
      </c>
      <c r="H92"/>
    </row>
    <row r="93" spans="2:10" ht="17" thickBot="1" x14ac:dyDescent="0.25">
      <c r="B93" s="22"/>
      <c r="C93" s="23" t="s">
        <v>44</v>
      </c>
      <c r="D93" s="24"/>
      <c r="E93" s="95"/>
      <c r="F93" s="42"/>
      <c r="G93" s="43">
        <f>G92+G60</f>
        <v>7447577.79</v>
      </c>
      <c r="H93"/>
    </row>
    <row r="94" spans="2:10" x14ac:dyDescent="0.2">
      <c r="C94" s="56" t="s">
        <v>180</v>
      </c>
      <c r="G94" s="96">
        <f>G92/G93*100</f>
        <v>19.532115420844768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4"/>
  <sheetViews>
    <sheetView topLeftCell="A75" workbookViewId="0">
      <selection activeCell="I90" sqref="I90"/>
    </sheetView>
  </sheetViews>
  <sheetFormatPr baseColWidth="10" defaultColWidth="8.83203125" defaultRowHeight="16" x14ac:dyDescent="0.2"/>
  <cols>
    <col min="1" max="2" width="8.83203125" style="59"/>
    <col min="3" max="3" width="45.33203125" style="59" customWidth="1"/>
    <col min="4" max="4" width="8.83203125" style="59"/>
    <col min="5" max="5" width="10.5" style="59" bestFit="1" customWidth="1"/>
    <col min="6" max="6" width="12.83203125" style="59" bestFit="1" customWidth="1"/>
    <col min="7" max="7" width="14.6640625" style="59" customWidth="1"/>
    <col min="8" max="8" width="11" style="59" bestFit="1" customWidth="1"/>
    <col min="9" max="9" width="11.6640625" style="59" customWidth="1"/>
    <col min="10" max="10" width="50.6640625" style="59" customWidth="1"/>
    <col min="11" max="13" width="8.83203125" style="59"/>
    <col min="14" max="14" width="11.5" style="59" customWidth="1"/>
    <col min="15" max="16384" width="8.83203125" style="59"/>
  </cols>
  <sheetData>
    <row r="1" spans="2:17" x14ac:dyDescent="0.2">
      <c r="B1" t="s">
        <v>188</v>
      </c>
      <c r="C1"/>
      <c r="D1" t="s">
        <v>189</v>
      </c>
      <c r="E1"/>
      <c r="F1"/>
      <c r="G1" t="s">
        <v>51</v>
      </c>
      <c r="H1"/>
      <c r="I1"/>
    </row>
    <row r="2" spans="2:17" x14ac:dyDescent="0.2">
      <c r="B2" t="s">
        <v>190</v>
      </c>
      <c r="C2"/>
      <c r="D2" t="s">
        <v>177</v>
      </c>
      <c r="E2"/>
      <c r="F2"/>
      <c r="G2" s="7" t="s">
        <v>52</v>
      </c>
      <c r="H2" s="7"/>
      <c r="I2" s="4">
        <f>N55</f>
        <v>0</v>
      </c>
    </row>
    <row r="3" spans="2:17" x14ac:dyDescent="0.2">
      <c r="B3" t="s">
        <v>207</v>
      </c>
      <c r="C3"/>
      <c r="D3" t="s">
        <v>186</v>
      </c>
      <c r="E3"/>
      <c r="F3"/>
      <c r="G3" s="6" t="s">
        <v>53</v>
      </c>
      <c r="H3" s="6"/>
      <c r="I3" s="3">
        <f>N66</f>
        <v>0</v>
      </c>
    </row>
    <row r="4" spans="2:17" ht="17" thickBot="1" x14ac:dyDescent="0.25">
      <c r="B4" s="1" t="s">
        <v>191</v>
      </c>
      <c r="C4" s="1"/>
      <c r="D4" s="1"/>
      <c r="E4" s="1"/>
      <c r="F4"/>
      <c r="G4" s="2"/>
      <c r="H4" s="2" t="s">
        <v>54</v>
      </c>
      <c r="I4" s="5">
        <f>N70</f>
        <v>0</v>
      </c>
    </row>
    <row r="5" spans="2:17" ht="105.75" customHeight="1" thickBot="1" x14ac:dyDescent="0.25">
      <c r="B5" s="99" t="s">
        <v>171</v>
      </c>
      <c r="C5" s="100" t="s">
        <v>172</v>
      </c>
      <c r="D5" s="100" t="s">
        <v>1</v>
      </c>
      <c r="E5" s="100" t="s">
        <v>2</v>
      </c>
      <c r="F5" s="100" t="s">
        <v>173</v>
      </c>
      <c r="G5" s="101" t="s">
        <v>174</v>
      </c>
      <c r="H5" s="70"/>
    </row>
    <row r="6" spans="2:17" ht="17" thickBot="1" x14ac:dyDescent="0.25">
      <c r="B6" s="102">
        <v>1</v>
      </c>
      <c r="C6" s="103" t="s">
        <v>29</v>
      </c>
      <c r="D6" s="104"/>
      <c r="E6" s="104"/>
      <c r="F6" s="104"/>
      <c r="G6" s="105"/>
      <c r="H6" s="64"/>
      <c r="I6" s="64"/>
      <c r="J6" s="75"/>
      <c r="K6" s="64"/>
      <c r="L6" s="64"/>
      <c r="M6" s="64"/>
      <c r="N6" s="64"/>
      <c r="O6" s="64"/>
      <c r="P6" s="64"/>
      <c r="Q6" s="64"/>
    </row>
    <row r="7" spans="2:17" x14ac:dyDescent="0.2">
      <c r="B7" s="76">
        <v>1.1000000000000001</v>
      </c>
      <c r="C7" s="77" t="s">
        <v>30</v>
      </c>
      <c r="D7" s="77"/>
      <c r="E7" s="77"/>
      <c r="F7" s="77"/>
      <c r="G7" s="78"/>
      <c r="H7" s="64"/>
      <c r="I7" s="64"/>
      <c r="J7" s="64"/>
      <c r="K7" s="64"/>
      <c r="L7" s="64"/>
      <c r="M7" s="64"/>
      <c r="N7" s="64"/>
      <c r="O7" s="64"/>
      <c r="P7" s="64"/>
      <c r="Q7" s="64"/>
    </row>
    <row r="8" spans="2:17" x14ac:dyDescent="0.2">
      <c r="B8" s="79" t="s">
        <v>58</v>
      </c>
      <c r="C8" s="80" t="s">
        <v>59</v>
      </c>
      <c r="D8" s="44" t="s">
        <v>3</v>
      </c>
      <c r="E8" s="44">
        <v>0</v>
      </c>
      <c r="F8" s="44">
        <v>2000</v>
      </c>
      <c r="G8" s="45">
        <f>E8*F8</f>
        <v>0</v>
      </c>
      <c r="H8" s="98"/>
      <c r="I8" s="64"/>
      <c r="J8" s="64"/>
      <c r="K8" s="64"/>
      <c r="L8" s="64"/>
      <c r="M8" s="64"/>
      <c r="N8" s="64"/>
      <c r="O8" s="64"/>
      <c r="P8" s="64"/>
      <c r="Q8" s="64"/>
    </row>
    <row r="9" spans="2:17" x14ac:dyDescent="0.2">
      <c r="B9" s="79" t="s">
        <v>65</v>
      </c>
      <c r="C9" s="80" t="s">
        <v>60</v>
      </c>
      <c r="D9" s="44" t="s">
        <v>3</v>
      </c>
      <c r="E9" s="44">
        <v>0</v>
      </c>
      <c r="F9" s="44">
        <v>1700</v>
      </c>
      <c r="G9" s="45">
        <f t="shared" ref="G9:G29" si="0">E9*F9</f>
        <v>0</v>
      </c>
      <c r="H9" s="166"/>
      <c r="I9" s="64"/>
      <c r="J9" s="64"/>
      <c r="K9" s="64"/>
      <c r="L9" s="64"/>
      <c r="M9" s="64"/>
      <c r="N9" s="64"/>
      <c r="O9" s="64"/>
      <c r="P9" s="64"/>
      <c r="Q9" s="64"/>
    </row>
    <row r="10" spans="2:17" x14ac:dyDescent="0.2">
      <c r="B10" s="79" t="s">
        <v>66</v>
      </c>
      <c r="C10" s="80" t="s">
        <v>61</v>
      </c>
      <c r="D10" s="44" t="s">
        <v>3</v>
      </c>
      <c r="E10" s="44">
        <v>0</v>
      </c>
      <c r="F10" s="44">
        <v>1450</v>
      </c>
      <c r="G10" s="45">
        <f t="shared" si="0"/>
        <v>0</v>
      </c>
      <c r="H10" s="166"/>
      <c r="I10" s="64"/>
      <c r="J10" s="64"/>
      <c r="K10" s="64"/>
      <c r="L10" s="64"/>
      <c r="M10" s="64"/>
      <c r="N10" s="64"/>
      <c r="O10" s="64"/>
      <c r="P10" s="64"/>
      <c r="Q10" s="64"/>
    </row>
    <row r="11" spans="2:17" x14ac:dyDescent="0.2">
      <c r="B11" s="79" t="s">
        <v>67</v>
      </c>
      <c r="C11" s="80" t="s">
        <v>62</v>
      </c>
      <c r="D11" s="44" t="s">
        <v>3</v>
      </c>
      <c r="E11" s="44">
        <v>331</v>
      </c>
      <c r="F11" s="44">
        <v>1000</v>
      </c>
      <c r="G11" s="45">
        <f t="shared" si="0"/>
        <v>331000</v>
      </c>
      <c r="H11" s="166"/>
      <c r="I11" s="64"/>
      <c r="J11" s="64"/>
      <c r="K11" s="64"/>
      <c r="L11" s="64"/>
      <c r="M11" s="64"/>
      <c r="N11" s="64"/>
      <c r="O11" s="64"/>
      <c r="P11" s="64"/>
      <c r="Q11" s="64"/>
    </row>
    <row r="12" spans="2:17" x14ac:dyDescent="0.2">
      <c r="B12" s="79" t="s">
        <v>68</v>
      </c>
      <c r="C12" s="80" t="s">
        <v>63</v>
      </c>
      <c r="D12" s="44" t="s">
        <v>3</v>
      </c>
      <c r="E12" s="44">
        <v>146</v>
      </c>
      <c r="F12" s="44">
        <v>780</v>
      </c>
      <c r="G12" s="45">
        <f t="shared" si="0"/>
        <v>113880</v>
      </c>
      <c r="H12" s="166"/>
      <c r="I12" s="64"/>
      <c r="J12" s="64"/>
      <c r="K12" s="64"/>
      <c r="L12" s="64"/>
      <c r="M12" s="64"/>
      <c r="N12" s="64"/>
      <c r="O12" s="64"/>
      <c r="P12" s="64"/>
      <c r="Q12" s="64"/>
    </row>
    <row r="13" spans="2:17" x14ac:dyDescent="0.2">
      <c r="B13" s="79" t="s">
        <v>69</v>
      </c>
      <c r="C13" s="80" t="s">
        <v>64</v>
      </c>
      <c r="D13" s="44" t="s">
        <v>3</v>
      </c>
      <c r="E13" s="44">
        <v>381</v>
      </c>
      <c r="F13" s="44">
        <v>730</v>
      </c>
      <c r="G13" s="45">
        <f t="shared" si="0"/>
        <v>278130</v>
      </c>
      <c r="H13" s="166"/>
      <c r="I13" s="64"/>
      <c r="J13" s="64"/>
      <c r="K13" s="64"/>
      <c r="L13" s="64"/>
      <c r="M13" s="64"/>
      <c r="N13" s="81"/>
      <c r="O13" s="64"/>
      <c r="P13" s="64"/>
      <c r="Q13" s="64"/>
    </row>
    <row r="14" spans="2:17" x14ac:dyDescent="0.2">
      <c r="B14" s="79" t="s">
        <v>70</v>
      </c>
      <c r="C14" s="80" t="s">
        <v>4</v>
      </c>
      <c r="D14" s="44" t="s">
        <v>179</v>
      </c>
      <c r="E14" s="44">
        <v>315.60588799999999</v>
      </c>
      <c r="F14" s="44">
        <v>280</v>
      </c>
      <c r="G14" s="45">
        <f t="shared" si="0"/>
        <v>88369.648639999999</v>
      </c>
      <c r="H14" s="166"/>
      <c r="I14" s="64"/>
      <c r="J14" s="64"/>
      <c r="K14" s="64"/>
      <c r="L14" s="64"/>
      <c r="M14" s="64"/>
      <c r="N14" s="64"/>
      <c r="O14" s="64"/>
      <c r="P14" s="64"/>
      <c r="Q14" s="64"/>
    </row>
    <row r="15" spans="2:17" x14ac:dyDescent="0.2">
      <c r="B15" s="79" t="s">
        <v>71</v>
      </c>
      <c r="C15" s="80" t="s">
        <v>5</v>
      </c>
      <c r="D15" s="44" t="s">
        <v>6</v>
      </c>
      <c r="E15" s="44">
        <v>137</v>
      </c>
      <c r="F15" s="44">
        <v>35</v>
      </c>
      <c r="G15" s="45">
        <f t="shared" si="0"/>
        <v>4795</v>
      </c>
      <c r="H15" s="166"/>
      <c r="I15" s="64"/>
      <c r="J15" s="64"/>
      <c r="K15" s="64"/>
      <c r="L15" s="64"/>
      <c r="M15" s="64"/>
      <c r="N15" s="82"/>
      <c r="O15" s="64"/>
      <c r="P15" s="64"/>
      <c r="Q15" s="64"/>
    </row>
    <row r="16" spans="2:17" x14ac:dyDescent="0.2">
      <c r="B16" s="79" t="s">
        <v>72</v>
      </c>
      <c r="C16" s="80" t="s">
        <v>7</v>
      </c>
      <c r="D16" s="44" t="s">
        <v>8</v>
      </c>
      <c r="E16" s="44">
        <v>130</v>
      </c>
      <c r="F16" s="44">
        <v>125</v>
      </c>
      <c r="G16" s="45">
        <f t="shared" si="0"/>
        <v>16250</v>
      </c>
      <c r="H16" s="166"/>
      <c r="I16" s="64"/>
      <c r="J16" s="64"/>
      <c r="K16" s="64"/>
      <c r="L16" s="64"/>
      <c r="M16" s="64"/>
      <c r="N16" s="82"/>
      <c r="O16" s="64"/>
      <c r="P16" s="64"/>
      <c r="Q16" s="64"/>
    </row>
    <row r="17" spans="2:17" x14ac:dyDescent="0.2">
      <c r="B17" s="79" t="s">
        <v>73</v>
      </c>
      <c r="C17" s="80" t="s">
        <v>9</v>
      </c>
      <c r="D17" s="44" t="s">
        <v>8</v>
      </c>
      <c r="E17" s="44">
        <v>210</v>
      </c>
      <c r="F17" s="44">
        <v>190</v>
      </c>
      <c r="G17" s="45">
        <f t="shared" si="0"/>
        <v>39900</v>
      </c>
      <c r="H17" s="166"/>
      <c r="I17" s="64"/>
      <c r="J17" s="64"/>
      <c r="K17" s="64"/>
      <c r="L17" s="64"/>
      <c r="M17" s="64"/>
      <c r="N17" s="82"/>
      <c r="O17" s="64"/>
      <c r="P17" s="64"/>
      <c r="Q17" s="64"/>
    </row>
    <row r="18" spans="2:17" x14ac:dyDescent="0.2">
      <c r="B18" s="79" t="s">
        <v>74</v>
      </c>
      <c r="C18" s="80" t="s">
        <v>10</v>
      </c>
      <c r="D18" s="44" t="s">
        <v>11</v>
      </c>
      <c r="E18" s="44">
        <v>2</v>
      </c>
      <c r="F18" s="44">
        <v>670</v>
      </c>
      <c r="G18" s="45">
        <f t="shared" si="0"/>
        <v>1340</v>
      </c>
      <c r="H18" s="166"/>
      <c r="I18" s="64"/>
      <c r="J18" s="64"/>
      <c r="K18" s="64"/>
      <c r="L18" s="64"/>
      <c r="M18" s="64"/>
      <c r="N18" s="82"/>
      <c r="O18" s="64"/>
      <c r="P18" s="64"/>
      <c r="Q18" s="64"/>
    </row>
    <row r="19" spans="2:17" x14ac:dyDescent="0.2">
      <c r="B19" s="79" t="s">
        <v>75</v>
      </c>
      <c r="C19" s="80" t="s">
        <v>12</v>
      </c>
      <c r="D19" s="44" t="s">
        <v>13</v>
      </c>
      <c r="E19" s="44" t="s">
        <v>14</v>
      </c>
      <c r="F19" s="44">
        <f>(G8+G9+G10+G11+G12+G13)*0.15</f>
        <v>108451.5</v>
      </c>
      <c r="G19" s="45">
        <f>F19</f>
        <v>108451.5</v>
      </c>
      <c r="H19" s="166"/>
      <c r="I19" s="64"/>
      <c r="J19" s="64"/>
      <c r="K19" s="64"/>
      <c r="L19" s="64"/>
      <c r="M19" s="64"/>
      <c r="N19" s="81"/>
      <c r="O19" s="64"/>
      <c r="P19" s="64"/>
      <c r="Q19" s="64"/>
    </row>
    <row r="20" spans="2:17" x14ac:dyDescent="0.2">
      <c r="B20" s="79" t="s">
        <v>76</v>
      </c>
      <c r="C20" s="80" t="s">
        <v>15</v>
      </c>
      <c r="D20" s="44" t="s">
        <v>16</v>
      </c>
      <c r="E20" s="44">
        <v>58.975513999999997</v>
      </c>
      <c r="F20" s="44">
        <v>2000</v>
      </c>
      <c r="G20" s="45">
        <f t="shared" si="0"/>
        <v>117951.02799999999</v>
      </c>
      <c r="H20" s="166"/>
      <c r="I20" s="64"/>
      <c r="J20" s="64"/>
      <c r="K20" s="64"/>
      <c r="L20" s="64"/>
      <c r="M20" s="64"/>
      <c r="N20" s="64"/>
      <c r="O20" s="64"/>
      <c r="P20" s="64"/>
      <c r="Q20" s="64"/>
    </row>
    <row r="21" spans="2:17" x14ac:dyDescent="0.2">
      <c r="B21" s="79" t="s">
        <v>77</v>
      </c>
      <c r="C21" s="80" t="s">
        <v>17</v>
      </c>
      <c r="D21" s="44" t="s">
        <v>16</v>
      </c>
      <c r="E21" s="44">
        <v>24.105319999999999</v>
      </c>
      <c r="F21" s="44">
        <v>3400</v>
      </c>
      <c r="G21" s="45">
        <f t="shared" si="0"/>
        <v>81958.088000000003</v>
      </c>
      <c r="H21" s="166"/>
      <c r="I21" s="64"/>
      <c r="J21" s="64"/>
      <c r="K21" s="64"/>
      <c r="L21" s="64"/>
      <c r="M21" s="64"/>
      <c r="N21" s="82"/>
      <c r="O21" s="64"/>
      <c r="P21" s="64"/>
      <c r="Q21" s="64"/>
    </row>
    <row r="22" spans="2:17" x14ac:dyDescent="0.2">
      <c r="B22" s="79" t="s">
        <v>78</v>
      </c>
      <c r="C22" s="80" t="s">
        <v>18</v>
      </c>
      <c r="D22" s="44" t="s">
        <v>16</v>
      </c>
      <c r="E22" s="44">
        <v>81.538499999999999</v>
      </c>
      <c r="F22" s="44">
        <v>670</v>
      </c>
      <c r="G22" s="45">
        <f t="shared" si="0"/>
        <v>54630.794999999998</v>
      </c>
      <c r="H22" s="166"/>
      <c r="I22" s="64"/>
      <c r="J22" s="64"/>
      <c r="K22" s="64"/>
      <c r="L22" s="64"/>
      <c r="M22" s="64"/>
      <c r="N22" s="81"/>
      <c r="O22" s="64"/>
      <c r="P22" s="64"/>
      <c r="Q22" s="64"/>
    </row>
    <row r="23" spans="2:17" x14ac:dyDescent="0.2">
      <c r="B23" s="79" t="s">
        <v>79</v>
      </c>
      <c r="C23" s="80" t="s">
        <v>19</v>
      </c>
      <c r="D23" s="44" t="s">
        <v>6</v>
      </c>
      <c r="E23" s="44">
        <v>5</v>
      </c>
      <c r="F23" s="44">
        <v>110</v>
      </c>
      <c r="G23" s="45">
        <f t="shared" si="0"/>
        <v>550</v>
      </c>
      <c r="H23" s="166"/>
      <c r="I23" s="64"/>
      <c r="J23" s="64"/>
      <c r="K23" s="64"/>
      <c r="L23" s="64"/>
      <c r="M23" s="64"/>
      <c r="N23" s="64"/>
      <c r="O23" s="64"/>
      <c r="P23" s="64"/>
      <c r="Q23" s="64"/>
    </row>
    <row r="24" spans="2:17" x14ac:dyDescent="0.2">
      <c r="B24" s="79" t="s">
        <v>80</v>
      </c>
      <c r="C24" s="80" t="s">
        <v>20</v>
      </c>
      <c r="D24" s="44" t="s">
        <v>6</v>
      </c>
      <c r="E24" s="44">
        <v>25</v>
      </c>
      <c r="F24" s="44">
        <v>60</v>
      </c>
      <c r="G24" s="45">
        <f t="shared" si="0"/>
        <v>1500</v>
      </c>
      <c r="H24" s="166"/>
      <c r="I24" s="64"/>
      <c r="J24" s="64"/>
      <c r="K24" s="64"/>
      <c r="L24" s="64"/>
      <c r="M24" s="64"/>
      <c r="N24" s="64"/>
      <c r="O24" s="64"/>
      <c r="P24" s="64"/>
      <c r="Q24" s="64"/>
    </row>
    <row r="25" spans="2:17" x14ac:dyDescent="0.2">
      <c r="B25" s="79" t="s">
        <v>81</v>
      </c>
      <c r="C25" s="80" t="s">
        <v>21</v>
      </c>
      <c r="D25" s="44" t="s">
        <v>22</v>
      </c>
      <c r="E25" s="44">
        <v>3</v>
      </c>
      <c r="F25" s="44">
        <v>175</v>
      </c>
      <c r="G25" s="45">
        <f t="shared" si="0"/>
        <v>525</v>
      </c>
      <c r="H25" s="166"/>
      <c r="I25" s="64"/>
      <c r="J25" s="64"/>
      <c r="K25" s="64"/>
      <c r="L25" s="64"/>
      <c r="M25" s="64"/>
      <c r="N25" s="64"/>
      <c r="O25" s="64"/>
      <c r="P25" s="64"/>
      <c r="Q25" s="64"/>
    </row>
    <row r="26" spans="2:17" x14ac:dyDescent="0.2">
      <c r="B26" s="79" t="s">
        <v>82</v>
      </c>
      <c r="C26" s="80" t="s">
        <v>23</v>
      </c>
      <c r="D26" s="44" t="s">
        <v>0</v>
      </c>
      <c r="E26" s="44">
        <v>42</v>
      </c>
      <c r="F26" s="44">
        <v>120</v>
      </c>
      <c r="G26" s="45">
        <f t="shared" si="0"/>
        <v>5040</v>
      </c>
      <c r="H26" s="166"/>
      <c r="I26" s="64"/>
      <c r="J26" s="64"/>
      <c r="K26" s="64"/>
      <c r="L26" s="64"/>
      <c r="M26" s="64"/>
      <c r="N26" s="81"/>
      <c r="O26" s="64"/>
      <c r="P26" s="64"/>
      <c r="Q26" s="64"/>
    </row>
    <row r="27" spans="2:17" x14ac:dyDescent="0.2">
      <c r="B27" s="79" t="s">
        <v>83</v>
      </c>
      <c r="C27" s="80" t="s">
        <v>24</v>
      </c>
      <c r="D27" s="44" t="s">
        <v>25</v>
      </c>
      <c r="E27" s="44">
        <v>12.57</v>
      </c>
      <c r="F27" s="44">
        <v>310</v>
      </c>
      <c r="G27" s="45">
        <f t="shared" si="0"/>
        <v>3896.7000000000003</v>
      </c>
      <c r="H27" s="166"/>
      <c r="I27" s="64"/>
      <c r="J27" s="64"/>
      <c r="K27" s="64"/>
      <c r="L27" s="64"/>
      <c r="M27" s="64"/>
      <c r="N27" s="64"/>
      <c r="O27" s="64"/>
      <c r="P27" s="64"/>
      <c r="Q27" s="64"/>
    </row>
    <row r="28" spans="2:17" x14ac:dyDescent="0.2">
      <c r="B28" s="79" t="s">
        <v>84</v>
      </c>
      <c r="C28" s="80" t="s">
        <v>26</v>
      </c>
      <c r="D28" s="44" t="s">
        <v>27</v>
      </c>
      <c r="E28" s="44" t="s">
        <v>169</v>
      </c>
      <c r="F28" s="44">
        <v>40000</v>
      </c>
      <c r="G28" s="45">
        <v>40000</v>
      </c>
      <c r="I28" s="64"/>
      <c r="J28" s="64"/>
      <c r="K28" s="64"/>
      <c r="L28" s="64"/>
      <c r="M28" s="64"/>
      <c r="N28" s="64"/>
      <c r="O28" s="64"/>
      <c r="P28" s="64"/>
      <c r="Q28" s="64"/>
    </row>
    <row r="29" spans="2:17" x14ac:dyDescent="0.2">
      <c r="B29" s="79" t="s">
        <v>85</v>
      </c>
      <c r="C29" s="80" t="s">
        <v>28</v>
      </c>
      <c r="D29" s="44" t="s">
        <v>0</v>
      </c>
      <c r="E29" s="44">
        <v>2</v>
      </c>
      <c r="F29" s="44">
        <v>3625</v>
      </c>
      <c r="G29" s="45">
        <f t="shared" si="0"/>
        <v>7250</v>
      </c>
      <c r="I29" s="64"/>
      <c r="J29" s="64"/>
      <c r="K29" s="64"/>
      <c r="L29" s="64"/>
      <c r="M29" s="64"/>
      <c r="N29" s="64"/>
      <c r="O29" s="64"/>
      <c r="P29" s="64"/>
      <c r="Q29" s="64"/>
    </row>
    <row r="30" spans="2:17" x14ac:dyDescent="0.2">
      <c r="B30" s="79" t="s">
        <v>86</v>
      </c>
      <c r="C30" s="80" t="s">
        <v>170</v>
      </c>
      <c r="D30" s="44" t="s">
        <v>27</v>
      </c>
      <c r="E30" s="44"/>
      <c r="F30" s="44">
        <v>21755.29</v>
      </c>
      <c r="G30" s="45">
        <v>21755.29</v>
      </c>
      <c r="I30" s="64"/>
      <c r="J30" s="64"/>
      <c r="K30" s="64"/>
      <c r="L30" s="64"/>
      <c r="M30" s="64"/>
      <c r="N30" s="64"/>
      <c r="O30" s="64"/>
      <c r="P30" s="64"/>
      <c r="Q30" s="64"/>
    </row>
    <row r="31" spans="2:17" x14ac:dyDescent="0.2">
      <c r="B31" s="83"/>
      <c r="C31" s="84" t="s">
        <v>99</v>
      </c>
      <c r="D31" s="85"/>
      <c r="E31" s="85"/>
      <c r="F31" s="46"/>
      <c r="G31" s="47">
        <f>SUM(G8:G30)</f>
        <v>1317173.0496399999</v>
      </c>
      <c r="I31" s="64"/>
      <c r="J31" s="64"/>
      <c r="K31" s="64"/>
      <c r="L31" s="64"/>
      <c r="M31" s="64"/>
      <c r="N31" s="64"/>
      <c r="O31" s="64"/>
      <c r="P31" s="64"/>
      <c r="Q31" s="64"/>
    </row>
    <row r="32" spans="2:17" x14ac:dyDescent="0.2">
      <c r="B32" s="106">
        <v>1.2</v>
      </c>
      <c r="C32" s="107" t="s">
        <v>57</v>
      </c>
      <c r="D32" s="107"/>
      <c r="E32" s="107"/>
      <c r="F32" s="108"/>
      <c r="G32" s="109"/>
      <c r="I32" s="64"/>
      <c r="J32" s="64"/>
      <c r="K32" s="64"/>
      <c r="L32" s="64"/>
      <c r="M32" s="64"/>
      <c r="N32" s="81"/>
      <c r="O32" s="64"/>
      <c r="P32" s="64"/>
      <c r="Q32" s="64"/>
    </row>
    <row r="33" spans="2:17" x14ac:dyDescent="0.2">
      <c r="B33" s="79" t="s">
        <v>32</v>
      </c>
      <c r="C33" s="80" t="s">
        <v>87</v>
      </c>
      <c r="D33" s="80"/>
      <c r="E33" s="80" t="s">
        <v>34</v>
      </c>
      <c r="F33" s="44">
        <v>230000</v>
      </c>
      <c r="G33" s="45">
        <f>F33</f>
        <v>230000</v>
      </c>
      <c r="I33" s="64"/>
      <c r="J33" s="64"/>
      <c r="K33" s="64"/>
      <c r="L33" s="64"/>
      <c r="M33" s="64"/>
      <c r="N33" s="81"/>
      <c r="O33" s="64"/>
      <c r="P33" s="64"/>
      <c r="Q33" s="64"/>
    </row>
    <row r="34" spans="2:17" x14ac:dyDescent="0.2">
      <c r="B34" s="79" t="s">
        <v>33</v>
      </c>
      <c r="C34" s="80" t="s">
        <v>37</v>
      </c>
      <c r="D34" s="80"/>
      <c r="E34" s="80" t="s">
        <v>34</v>
      </c>
      <c r="F34" s="44">
        <v>50000</v>
      </c>
      <c r="G34" s="45">
        <f>F34</f>
        <v>50000</v>
      </c>
      <c r="I34" s="64"/>
      <c r="J34" s="64"/>
      <c r="K34" s="64"/>
      <c r="L34" s="64"/>
      <c r="M34" s="64"/>
      <c r="N34" s="64"/>
      <c r="O34" s="64"/>
      <c r="P34" s="64"/>
      <c r="Q34" s="64"/>
    </row>
    <row r="35" spans="2:17" x14ac:dyDescent="0.2">
      <c r="B35" s="83"/>
      <c r="C35" s="84" t="s">
        <v>99</v>
      </c>
      <c r="D35" s="85"/>
      <c r="E35" s="85"/>
      <c r="F35" s="46"/>
      <c r="G35" s="47">
        <f>SUM(G33:G34)</f>
        <v>280000</v>
      </c>
      <c r="I35" s="64"/>
      <c r="J35" s="64"/>
      <c r="K35" s="64"/>
      <c r="L35" s="64"/>
      <c r="M35" s="64"/>
      <c r="N35" s="64"/>
      <c r="O35" s="64"/>
      <c r="P35" s="64"/>
      <c r="Q35" s="64"/>
    </row>
    <row r="36" spans="2:17" x14ac:dyDescent="0.2">
      <c r="B36" s="110">
        <v>1.3</v>
      </c>
      <c r="C36" s="107" t="s">
        <v>88</v>
      </c>
      <c r="D36" s="107"/>
      <c r="E36" s="107"/>
      <c r="F36" s="108"/>
      <c r="G36" s="109"/>
      <c r="I36" s="64"/>
      <c r="J36" s="64"/>
      <c r="K36" s="64"/>
      <c r="L36" s="64"/>
      <c r="M36" s="64"/>
      <c r="N36" s="64"/>
      <c r="O36" s="64"/>
      <c r="P36" s="64"/>
      <c r="Q36" s="64"/>
    </row>
    <row r="37" spans="2:17" x14ac:dyDescent="0.2">
      <c r="B37" s="79" t="s">
        <v>35</v>
      </c>
      <c r="C37" s="80" t="s">
        <v>89</v>
      </c>
      <c r="D37" s="80" t="s">
        <v>168</v>
      </c>
      <c r="E37" s="80">
        <v>3</v>
      </c>
      <c r="F37" s="111">
        <v>12588</v>
      </c>
      <c r="G37" s="45">
        <f>E37*F37</f>
        <v>37764</v>
      </c>
      <c r="I37" s="64"/>
      <c r="J37" s="64"/>
      <c r="K37" s="64"/>
      <c r="L37" s="64"/>
      <c r="M37" s="64"/>
      <c r="N37" s="64"/>
      <c r="O37" s="64"/>
      <c r="P37" s="64"/>
      <c r="Q37" s="64"/>
    </row>
    <row r="38" spans="2:17" x14ac:dyDescent="0.2">
      <c r="B38" s="79" t="s">
        <v>36</v>
      </c>
      <c r="C38" s="80" t="s">
        <v>90</v>
      </c>
      <c r="D38" s="80" t="s">
        <v>168</v>
      </c>
      <c r="E38" s="80">
        <v>3</v>
      </c>
      <c r="F38" s="111">
        <v>10592</v>
      </c>
      <c r="G38" s="45">
        <f t="shared" ref="G38:G43" si="1">E38*F38</f>
        <v>31776</v>
      </c>
      <c r="I38" s="64"/>
      <c r="J38" s="64"/>
      <c r="K38" s="64"/>
      <c r="L38" s="64"/>
      <c r="M38" s="64"/>
      <c r="N38" s="64"/>
      <c r="O38" s="64"/>
      <c r="P38" s="64"/>
      <c r="Q38" s="64"/>
    </row>
    <row r="39" spans="2:17" x14ac:dyDescent="0.2">
      <c r="B39" s="79" t="s">
        <v>91</v>
      </c>
      <c r="C39" s="80" t="s">
        <v>92</v>
      </c>
      <c r="D39" s="80" t="s">
        <v>168</v>
      </c>
      <c r="E39" s="80">
        <v>3</v>
      </c>
      <c r="F39" s="111">
        <v>9193.4</v>
      </c>
      <c r="G39" s="45">
        <f t="shared" si="1"/>
        <v>27580.199999999997</v>
      </c>
      <c r="I39" s="64"/>
      <c r="J39" s="64"/>
      <c r="K39" s="64"/>
      <c r="L39" s="64"/>
      <c r="M39" s="64"/>
      <c r="N39" s="64"/>
      <c r="O39" s="64"/>
      <c r="P39" s="64"/>
      <c r="Q39" s="64"/>
    </row>
    <row r="40" spans="2:17" x14ac:dyDescent="0.2">
      <c r="B40" s="79" t="s">
        <v>93</v>
      </c>
      <c r="C40" s="80" t="s">
        <v>94</v>
      </c>
      <c r="D40" s="80" t="s">
        <v>168</v>
      </c>
      <c r="E40" s="80">
        <v>3</v>
      </c>
      <c r="F40" s="111">
        <v>9193.4</v>
      </c>
      <c r="G40" s="45">
        <f t="shared" si="1"/>
        <v>27580.199999999997</v>
      </c>
      <c r="I40" s="64"/>
      <c r="J40" s="64"/>
      <c r="K40" s="64"/>
      <c r="L40" s="64"/>
      <c r="M40" s="64"/>
      <c r="N40" s="64"/>
      <c r="O40" s="64"/>
      <c r="P40" s="64"/>
      <c r="Q40" s="64"/>
    </row>
    <row r="41" spans="2:17" x14ac:dyDescent="0.2">
      <c r="B41" s="79" t="s">
        <v>95</v>
      </c>
      <c r="C41" s="80" t="s">
        <v>167</v>
      </c>
      <c r="D41" s="80" t="s">
        <v>168</v>
      </c>
      <c r="E41" s="80">
        <v>12</v>
      </c>
      <c r="F41" s="111">
        <v>7395.2</v>
      </c>
      <c r="G41" s="45">
        <f t="shared" si="1"/>
        <v>88742.399999999994</v>
      </c>
      <c r="I41" s="64"/>
      <c r="J41" s="64"/>
      <c r="K41" s="64"/>
      <c r="L41" s="64"/>
      <c r="M41" s="82"/>
      <c r="N41" s="64"/>
      <c r="O41" s="64"/>
      <c r="P41" s="64"/>
      <c r="Q41" s="64"/>
    </row>
    <row r="42" spans="2:17" x14ac:dyDescent="0.2">
      <c r="B42" s="79" t="s">
        <v>96</v>
      </c>
      <c r="C42" s="80" t="s">
        <v>97</v>
      </c>
      <c r="D42" s="80" t="s">
        <v>168</v>
      </c>
      <c r="E42" s="89">
        <v>3</v>
      </c>
      <c r="F42" s="111">
        <v>7262</v>
      </c>
      <c r="G42" s="45">
        <f>E42*F42</f>
        <v>21786</v>
      </c>
      <c r="I42" s="64"/>
      <c r="J42" s="64"/>
      <c r="K42" s="64"/>
      <c r="L42" s="64"/>
      <c r="M42" s="64"/>
      <c r="N42" s="64"/>
      <c r="O42" s="64"/>
      <c r="P42" s="64"/>
      <c r="Q42" s="64"/>
    </row>
    <row r="43" spans="2:17" x14ac:dyDescent="0.2">
      <c r="B43" s="79" t="s">
        <v>166</v>
      </c>
      <c r="C43" s="80" t="s">
        <v>98</v>
      </c>
      <c r="D43" s="80" t="s">
        <v>169</v>
      </c>
      <c r="E43" s="87">
        <v>4</v>
      </c>
      <c r="F43" s="112">
        <v>10000</v>
      </c>
      <c r="G43" s="45">
        <f t="shared" si="1"/>
        <v>40000</v>
      </c>
      <c r="I43" s="64"/>
      <c r="J43" s="64"/>
      <c r="K43" s="64"/>
      <c r="L43" s="64"/>
      <c r="M43" s="64"/>
      <c r="N43" s="64"/>
      <c r="O43" s="64"/>
      <c r="P43" s="64"/>
      <c r="Q43" s="64"/>
    </row>
    <row r="44" spans="2:17" x14ac:dyDescent="0.2">
      <c r="B44" s="110"/>
      <c r="C44" s="84" t="s">
        <v>99</v>
      </c>
      <c r="D44" s="84"/>
      <c r="E44" s="84"/>
      <c r="F44" s="50"/>
      <c r="G44" s="47">
        <f>SUM(G37:G43)</f>
        <v>275228.79999999999</v>
      </c>
      <c r="I44" s="64"/>
      <c r="J44" s="64"/>
      <c r="K44" s="64"/>
      <c r="L44" s="64"/>
      <c r="M44" s="64"/>
      <c r="N44" s="64"/>
      <c r="O44" s="64"/>
      <c r="P44" s="64"/>
      <c r="Q44" s="64"/>
    </row>
    <row r="45" spans="2:17" x14ac:dyDescent="0.2">
      <c r="B45" s="113">
        <v>1.4</v>
      </c>
      <c r="C45" s="114" t="s">
        <v>100</v>
      </c>
      <c r="D45" s="114"/>
      <c r="E45" s="114"/>
      <c r="F45" s="115"/>
      <c r="G45" s="116"/>
      <c r="I45" s="64"/>
      <c r="J45" s="64"/>
      <c r="K45" s="64"/>
      <c r="L45" s="64"/>
      <c r="M45" s="64"/>
      <c r="N45" s="64"/>
      <c r="O45" s="64"/>
      <c r="P45" s="64"/>
      <c r="Q45" s="64"/>
    </row>
    <row r="46" spans="2:17" x14ac:dyDescent="0.2">
      <c r="B46" s="79" t="s">
        <v>38</v>
      </c>
      <c r="C46" s="80" t="s">
        <v>101</v>
      </c>
      <c r="D46" s="80" t="s">
        <v>168</v>
      </c>
      <c r="E46" s="80">
        <v>3</v>
      </c>
      <c r="F46" s="44">
        <v>1300</v>
      </c>
      <c r="G46" s="45">
        <f t="shared" ref="G46" si="2">E46*F46</f>
        <v>3900</v>
      </c>
      <c r="I46" s="64"/>
      <c r="J46" s="64"/>
      <c r="K46" s="64"/>
      <c r="L46" s="64"/>
      <c r="M46" s="64"/>
      <c r="N46" s="64"/>
      <c r="O46" s="64"/>
      <c r="P46" s="64"/>
      <c r="Q46" s="64"/>
    </row>
    <row r="47" spans="2:17" x14ac:dyDescent="0.2">
      <c r="B47" s="79" t="s">
        <v>39</v>
      </c>
      <c r="C47" s="89" t="s">
        <v>102</v>
      </c>
      <c r="D47" s="80" t="s">
        <v>169</v>
      </c>
      <c r="E47" s="87" t="s">
        <v>169</v>
      </c>
      <c r="F47" s="44">
        <v>10000</v>
      </c>
      <c r="G47" s="45">
        <v>10000</v>
      </c>
      <c r="I47" s="64"/>
      <c r="J47" s="64"/>
      <c r="K47" s="64"/>
      <c r="L47" s="64"/>
      <c r="M47" s="64"/>
      <c r="N47" s="64"/>
      <c r="O47" s="64"/>
      <c r="P47" s="64"/>
      <c r="Q47" s="64"/>
    </row>
    <row r="48" spans="2:17" x14ac:dyDescent="0.2">
      <c r="B48" s="79" t="s">
        <v>40</v>
      </c>
      <c r="C48" s="89" t="s">
        <v>103</v>
      </c>
      <c r="D48" s="80" t="s">
        <v>169</v>
      </c>
      <c r="E48" s="80" t="s">
        <v>34</v>
      </c>
      <c r="F48" s="44" t="s">
        <v>34</v>
      </c>
      <c r="G48" s="45">
        <v>146003.85</v>
      </c>
      <c r="I48" s="64"/>
      <c r="J48" s="64"/>
      <c r="K48" s="64"/>
      <c r="L48" s="64"/>
      <c r="M48" s="64"/>
      <c r="N48" s="64"/>
      <c r="O48" s="64"/>
      <c r="P48" s="64"/>
      <c r="Q48" s="64"/>
    </row>
    <row r="49" spans="2:17" x14ac:dyDescent="0.2">
      <c r="B49" s="79" t="s">
        <v>42</v>
      </c>
      <c r="C49" s="90" t="s">
        <v>182</v>
      </c>
      <c r="D49" s="80" t="s">
        <v>168</v>
      </c>
      <c r="E49" s="80">
        <v>12</v>
      </c>
      <c r="F49" s="44">
        <v>9000</v>
      </c>
      <c r="G49" s="45">
        <f t="shared" ref="G49" si="3">E49*F49</f>
        <v>108000</v>
      </c>
      <c r="I49" s="64"/>
      <c r="J49" s="64"/>
      <c r="K49" s="64"/>
      <c r="L49" s="64"/>
      <c r="M49" s="64"/>
      <c r="N49" s="64"/>
      <c r="O49" s="64"/>
      <c r="P49" s="64"/>
      <c r="Q49" s="64"/>
    </row>
    <row r="50" spans="2:17" x14ac:dyDescent="0.2">
      <c r="B50" s="79" t="s">
        <v>104</v>
      </c>
      <c r="C50" s="148" t="s">
        <v>105</v>
      </c>
      <c r="D50" s="87" t="s">
        <v>169</v>
      </c>
      <c r="E50" s="80" t="s">
        <v>169</v>
      </c>
      <c r="F50" s="44"/>
      <c r="G50" s="45">
        <v>9000</v>
      </c>
      <c r="I50" s="64"/>
      <c r="J50" s="64"/>
      <c r="K50" s="64"/>
      <c r="L50" s="64"/>
      <c r="M50" s="64"/>
      <c r="N50" s="64"/>
      <c r="O50" s="64"/>
      <c r="P50" s="64"/>
      <c r="Q50" s="64"/>
    </row>
    <row r="51" spans="2:17" x14ac:dyDescent="0.2">
      <c r="B51" s="117"/>
      <c r="C51" s="107" t="s">
        <v>116</v>
      </c>
      <c r="D51" s="91"/>
      <c r="E51" s="91"/>
      <c r="F51" s="53"/>
      <c r="G51" s="27">
        <f>SUM(G46:G50)</f>
        <v>276903.84999999998</v>
      </c>
      <c r="I51" s="64"/>
      <c r="J51" s="64"/>
      <c r="K51" s="64"/>
      <c r="L51" s="64"/>
      <c r="M51" s="64"/>
      <c r="N51" s="64"/>
      <c r="O51" s="64"/>
      <c r="P51" s="64"/>
      <c r="Q51" s="64"/>
    </row>
    <row r="52" spans="2:17" x14ac:dyDescent="0.2">
      <c r="B52" s="110">
        <v>1.5</v>
      </c>
      <c r="C52" s="107" t="s">
        <v>106</v>
      </c>
      <c r="D52" s="107"/>
      <c r="E52" s="107"/>
      <c r="F52" s="108"/>
      <c r="G52" s="109"/>
      <c r="I52" s="64"/>
      <c r="J52" s="64"/>
      <c r="K52" s="64"/>
      <c r="L52" s="64"/>
      <c r="M52" s="64"/>
      <c r="N52" s="64"/>
      <c r="O52" s="64"/>
      <c r="P52" s="64"/>
      <c r="Q52" s="64"/>
    </row>
    <row r="53" spans="2:17" x14ac:dyDescent="0.2">
      <c r="B53" s="110"/>
      <c r="C53" s="107" t="s">
        <v>107</v>
      </c>
      <c r="D53" s="107"/>
      <c r="E53" s="107"/>
      <c r="F53" s="108"/>
      <c r="G53" s="109"/>
      <c r="I53" s="64"/>
      <c r="J53" s="64"/>
      <c r="K53" s="64"/>
      <c r="L53" s="64"/>
      <c r="M53" s="82"/>
      <c r="N53" s="64"/>
      <c r="O53" s="64"/>
      <c r="P53" s="64"/>
      <c r="Q53" s="64"/>
    </row>
    <row r="54" spans="2:17" x14ac:dyDescent="0.2">
      <c r="B54" s="118" t="s">
        <v>108</v>
      </c>
      <c r="C54" s="119" t="s">
        <v>109</v>
      </c>
      <c r="D54" s="80" t="s">
        <v>169</v>
      </c>
      <c r="E54" s="80" t="s">
        <v>34</v>
      </c>
      <c r="F54" s="44">
        <v>4000</v>
      </c>
      <c r="G54" s="45">
        <v>4000</v>
      </c>
      <c r="H54" s="64"/>
      <c r="I54" s="64"/>
      <c r="J54" s="64"/>
      <c r="K54" s="64"/>
      <c r="L54" s="64"/>
      <c r="M54" s="64"/>
      <c r="N54" s="64"/>
      <c r="O54" s="64"/>
      <c r="P54" s="64"/>
      <c r="Q54" s="64"/>
    </row>
    <row r="55" spans="2:17" x14ac:dyDescent="0.2">
      <c r="B55" s="118" t="s">
        <v>110</v>
      </c>
      <c r="C55" s="119" t="s">
        <v>112</v>
      </c>
      <c r="D55" s="80" t="s">
        <v>169</v>
      </c>
      <c r="E55" s="80" t="s">
        <v>34</v>
      </c>
      <c r="F55" s="44">
        <v>3000</v>
      </c>
      <c r="G55" s="45">
        <v>3000</v>
      </c>
      <c r="I55" s="64"/>
      <c r="J55" s="64"/>
      <c r="K55" s="64"/>
      <c r="L55" s="64"/>
      <c r="M55" s="64"/>
      <c r="N55" s="81"/>
      <c r="O55" s="64"/>
      <c r="P55" s="64"/>
      <c r="Q55" s="64"/>
    </row>
    <row r="56" spans="2:17" ht="32" x14ac:dyDescent="0.2">
      <c r="B56" s="118" t="s">
        <v>111</v>
      </c>
      <c r="C56" s="119" t="s">
        <v>114</v>
      </c>
      <c r="D56" s="80" t="s">
        <v>169</v>
      </c>
      <c r="E56" s="80" t="s">
        <v>27</v>
      </c>
      <c r="F56" s="44">
        <v>18300</v>
      </c>
      <c r="G56" s="45">
        <v>18300</v>
      </c>
      <c r="I56" s="64"/>
      <c r="J56" s="64"/>
      <c r="K56" s="64"/>
      <c r="L56" s="64"/>
      <c r="M56" s="64"/>
      <c r="N56" s="81"/>
      <c r="O56" s="64"/>
      <c r="P56" s="64"/>
      <c r="Q56" s="64"/>
    </row>
    <row r="57" spans="2:17" x14ac:dyDescent="0.2">
      <c r="B57" s="118" t="s">
        <v>113</v>
      </c>
      <c r="C57" s="80" t="s">
        <v>41</v>
      </c>
      <c r="D57" s="80" t="s">
        <v>169</v>
      </c>
      <c r="E57" s="80" t="s">
        <v>34</v>
      </c>
      <c r="F57" s="44">
        <v>2600</v>
      </c>
      <c r="G57" s="45">
        <v>2600</v>
      </c>
      <c r="I57" s="64"/>
      <c r="J57" s="64"/>
      <c r="K57" s="64"/>
      <c r="L57" s="64"/>
      <c r="M57" s="64"/>
      <c r="N57" s="64"/>
      <c r="O57" s="64"/>
      <c r="P57" s="64"/>
      <c r="Q57" s="64"/>
    </row>
    <row r="58" spans="2:17" x14ac:dyDescent="0.2">
      <c r="B58" s="118" t="s">
        <v>115</v>
      </c>
      <c r="C58" s="120" t="s">
        <v>192</v>
      </c>
      <c r="D58" s="80" t="s">
        <v>169</v>
      </c>
      <c r="E58" s="80" t="s">
        <v>169</v>
      </c>
      <c r="F58" s="44">
        <v>270000</v>
      </c>
      <c r="G58" s="45">
        <f>F58</f>
        <v>270000</v>
      </c>
      <c r="I58" s="64"/>
      <c r="J58" s="64"/>
      <c r="K58" s="64"/>
      <c r="L58" s="64"/>
      <c r="M58" s="64"/>
      <c r="N58" s="64"/>
      <c r="O58" s="64"/>
      <c r="P58" s="64"/>
      <c r="Q58" s="64"/>
    </row>
    <row r="59" spans="2:17" x14ac:dyDescent="0.2">
      <c r="B59" s="117"/>
      <c r="C59" s="107" t="s">
        <v>116</v>
      </c>
      <c r="D59" s="107"/>
      <c r="E59" s="107"/>
      <c r="F59" s="108"/>
      <c r="G59" s="27">
        <f>SUM(G54:G58)</f>
        <v>297900</v>
      </c>
      <c r="I59" s="64"/>
      <c r="J59" s="64"/>
      <c r="K59" s="64"/>
      <c r="L59" s="64"/>
      <c r="M59" s="64"/>
      <c r="N59" s="64"/>
      <c r="O59" s="64"/>
      <c r="P59" s="64"/>
      <c r="Q59" s="64"/>
    </row>
    <row r="60" spans="2:17" x14ac:dyDescent="0.2">
      <c r="B60" s="121"/>
      <c r="C60" s="107" t="s">
        <v>117</v>
      </c>
      <c r="D60" s="107"/>
      <c r="E60" s="107"/>
      <c r="F60" s="108"/>
      <c r="G60" s="27">
        <f>G59+G51+G44+G35+G31</f>
        <v>2447205.6996399998</v>
      </c>
      <c r="I60" s="64"/>
      <c r="J60" s="64"/>
      <c r="K60" s="64"/>
      <c r="L60" s="64"/>
      <c r="M60" s="64"/>
      <c r="N60" s="64"/>
      <c r="O60" s="64"/>
      <c r="P60" s="64"/>
      <c r="Q60" s="64"/>
    </row>
    <row r="61" spans="2:17" x14ac:dyDescent="0.2">
      <c r="B61" s="117">
        <v>2</v>
      </c>
      <c r="C61" s="122" t="s">
        <v>118</v>
      </c>
      <c r="D61" s="122"/>
      <c r="E61" s="122"/>
      <c r="F61" s="123"/>
      <c r="G61" s="54"/>
      <c r="I61" s="64"/>
      <c r="J61" s="64"/>
      <c r="K61" s="64"/>
      <c r="L61" s="64"/>
      <c r="M61" s="64"/>
      <c r="N61" s="64"/>
      <c r="O61" s="64"/>
      <c r="P61" s="64"/>
      <c r="Q61" s="64"/>
    </row>
    <row r="62" spans="2:17" x14ac:dyDescent="0.2">
      <c r="B62" s="110">
        <v>2.1</v>
      </c>
      <c r="C62" s="107" t="s">
        <v>119</v>
      </c>
      <c r="D62" s="107"/>
      <c r="E62" s="107"/>
      <c r="F62" s="108"/>
      <c r="G62" s="54"/>
      <c r="I62" s="64"/>
      <c r="J62" s="64"/>
      <c r="K62" s="64"/>
      <c r="L62" s="64"/>
      <c r="M62" s="64"/>
      <c r="N62" s="93"/>
      <c r="O62" s="64"/>
      <c r="P62" s="64"/>
      <c r="Q62" s="64"/>
    </row>
    <row r="63" spans="2:17" x14ac:dyDescent="0.2">
      <c r="B63" s="118" t="s">
        <v>120</v>
      </c>
      <c r="C63" s="124" t="s">
        <v>121</v>
      </c>
      <c r="D63" s="124" t="s">
        <v>122</v>
      </c>
      <c r="E63" s="80">
        <v>3</v>
      </c>
      <c r="F63" s="125">
        <v>36000</v>
      </c>
      <c r="G63" s="126">
        <f>E63*F63</f>
        <v>108000</v>
      </c>
      <c r="I63" s="64"/>
      <c r="J63" s="64"/>
      <c r="K63" s="64"/>
      <c r="L63" s="64"/>
      <c r="M63" s="64"/>
      <c r="N63" s="64"/>
      <c r="O63" s="64"/>
      <c r="P63" s="64"/>
      <c r="Q63" s="64"/>
    </row>
    <row r="64" spans="2:17" x14ac:dyDescent="0.2">
      <c r="B64" s="118" t="s">
        <v>123</v>
      </c>
      <c r="C64" s="124" t="s">
        <v>124</v>
      </c>
      <c r="D64" s="124" t="s">
        <v>122</v>
      </c>
      <c r="E64" s="80">
        <v>3</v>
      </c>
      <c r="F64" s="125">
        <v>9924</v>
      </c>
      <c r="G64" s="126">
        <f t="shared" ref="G64:G72" si="4">E64*F64</f>
        <v>29772</v>
      </c>
      <c r="I64" s="64"/>
      <c r="J64" s="64"/>
      <c r="K64" s="64"/>
      <c r="L64" s="64"/>
      <c r="M64" s="64"/>
      <c r="N64" s="93"/>
      <c r="O64" s="64"/>
      <c r="P64" s="64"/>
      <c r="Q64" s="64"/>
    </row>
    <row r="65" spans="2:17" x14ac:dyDescent="0.2">
      <c r="B65" s="118" t="s">
        <v>125</v>
      </c>
      <c r="C65" s="124" t="s">
        <v>126</v>
      </c>
      <c r="D65" s="124" t="s">
        <v>122</v>
      </c>
      <c r="E65" s="80">
        <v>3</v>
      </c>
      <c r="F65" s="125">
        <v>8712</v>
      </c>
      <c r="G65" s="126">
        <f t="shared" si="4"/>
        <v>26136</v>
      </c>
      <c r="I65" s="64"/>
      <c r="J65" s="64"/>
      <c r="K65" s="64"/>
      <c r="L65" s="64"/>
      <c r="M65" s="64"/>
      <c r="N65" s="64"/>
      <c r="O65" s="64"/>
      <c r="P65" s="64"/>
      <c r="Q65" s="64"/>
    </row>
    <row r="66" spans="2:17" x14ac:dyDescent="0.2">
      <c r="B66" s="118" t="s">
        <v>127</v>
      </c>
      <c r="C66" s="124" t="s">
        <v>128</v>
      </c>
      <c r="D66" s="124" t="s">
        <v>122</v>
      </c>
      <c r="E66" s="80">
        <v>3</v>
      </c>
      <c r="F66" s="125">
        <v>2065.1999999999998</v>
      </c>
      <c r="G66" s="126">
        <f t="shared" si="4"/>
        <v>6195.5999999999995</v>
      </c>
      <c r="I66" s="64"/>
      <c r="J66" s="64"/>
      <c r="K66" s="64"/>
      <c r="L66" s="64"/>
      <c r="M66" s="64"/>
      <c r="N66" s="93"/>
      <c r="O66" s="64"/>
      <c r="P66" s="64"/>
      <c r="Q66" s="64"/>
    </row>
    <row r="67" spans="2:17" x14ac:dyDescent="0.2">
      <c r="B67" s="127"/>
      <c r="C67" s="128" t="s">
        <v>129</v>
      </c>
      <c r="D67" s="128"/>
      <c r="E67" s="91"/>
      <c r="F67" s="129">
        <f>SUM(F63:F66)</f>
        <v>56701.2</v>
      </c>
      <c r="G67" s="130">
        <f>SUM(G63:G66)</f>
        <v>170103.6</v>
      </c>
      <c r="I67" s="64"/>
      <c r="J67" s="64"/>
      <c r="K67" s="64"/>
      <c r="L67" s="64"/>
      <c r="M67" s="64"/>
      <c r="N67" s="93"/>
      <c r="O67" s="64"/>
      <c r="P67" s="64"/>
      <c r="Q67" s="64"/>
    </row>
    <row r="68" spans="2:17" x14ac:dyDescent="0.2">
      <c r="B68" s="113">
        <v>2.2000000000000002</v>
      </c>
      <c r="C68" s="107" t="s">
        <v>175</v>
      </c>
      <c r="D68" s="131"/>
      <c r="E68" s="91"/>
      <c r="F68" s="132"/>
      <c r="G68" s="133"/>
      <c r="I68" s="64"/>
      <c r="J68" s="64"/>
      <c r="K68" s="64"/>
      <c r="L68" s="64"/>
      <c r="M68" s="64"/>
      <c r="N68" s="64"/>
      <c r="O68" s="64"/>
      <c r="P68" s="64"/>
      <c r="Q68" s="64"/>
    </row>
    <row r="69" spans="2:17" x14ac:dyDescent="0.2">
      <c r="B69" s="118" t="s">
        <v>130</v>
      </c>
      <c r="C69" s="124" t="s">
        <v>131</v>
      </c>
      <c r="D69" s="124" t="s">
        <v>122</v>
      </c>
      <c r="E69" s="80">
        <v>3</v>
      </c>
      <c r="F69" s="125">
        <v>20580</v>
      </c>
      <c r="G69" s="126">
        <f t="shared" si="4"/>
        <v>61740</v>
      </c>
      <c r="I69" s="64"/>
      <c r="J69" s="64"/>
      <c r="K69" s="64"/>
      <c r="L69" s="64"/>
      <c r="M69" s="64"/>
      <c r="N69" s="82"/>
      <c r="O69" s="64"/>
      <c r="P69" s="64"/>
      <c r="Q69" s="64"/>
    </row>
    <row r="70" spans="2:17" x14ac:dyDescent="0.2">
      <c r="B70" s="134" t="s">
        <v>132</v>
      </c>
      <c r="C70" s="135" t="s">
        <v>133</v>
      </c>
      <c r="D70" s="135" t="s">
        <v>122</v>
      </c>
      <c r="E70" s="80">
        <v>3</v>
      </c>
      <c r="F70" s="136">
        <v>5395.2</v>
      </c>
      <c r="G70" s="126">
        <f t="shared" si="4"/>
        <v>16185.599999999999</v>
      </c>
      <c r="I70" s="64"/>
      <c r="J70" s="64"/>
      <c r="K70" s="64"/>
      <c r="L70" s="64"/>
      <c r="M70" s="64"/>
      <c r="N70" s="64"/>
      <c r="O70" s="64"/>
      <c r="P70" s="64"/>
      <c r="Q70" s="64"/>
    </row>
    <row r="71" spans="2:17" x14ac:dyDescent="0.2">
      <c r="B71" s="118" t="s">
        <v>134</v>
      </c>
      <c r="C71" s="124" t="s">
        <v>135</v>
      </c>
      <c r="D71" s="124" t="s">
        <v>122</v>
      </c>
      <c r="E71" s="80">
        <v>3</v>
      </c>
      <c r="F71" s="125">
        <v>2065.1999999999998</v>
      </c>
      <c r="G71" s="126">
        <f t="shared" si="4"/>
        <v>6195.5999999999995</v>
      </c>
      <c r="I71" s="64"/>
      <c r="J71" s="64"/>
      <c r="K71" s="64"/>
      <c r="L71" s="64"/>
      <c r="M71" s="64"/>
      <c r="N71" s="81"/>
      <c r="O71" s="64"/>
      <c r="P71" s="64"/>
      <c r="Q71" s="64"/>
    </row>
    <row r="72" spans="2:17" x14ac:dyDescent="0.2">
      <c r="B72" s="118" t="s">
        <v>136</v>
      </c>
      <c r="C72" s="124" t="s">
        <v>137</v>
      </c>
      <c r="D72" s="124" t="s">
        <v>122</v>
      </c>
      <c r="E72" s="80">
        <v>3</v>
      </c>
      <c r="F72" s="125">
        <v>4730.3999999999996</v>
      </c>
      <c r="G72" s="126">
        <f t="shared" si="4"/>
        <v>14191.199999999999</v>
      </c>
      <c r="I72" s="64"/>
      <c r="J72" s="64"/>
      <c r="K72" s="64"/>
      <c r="L72" s="64"/>
      <c r="M72" s="64"/>
      <c r="N72" s="64"/>
      <c r="O72" s="64"/>
      <c r="P72" s="64"/>
      <c r="Q72" s="64"/>
    </row>
    <row r="73" spans="2:17" x14ac:dyDescent="0.2">
      <c r="B73" s="127"/>
      <c r="C73" s="128" t="s">
        <v>116</v>
      </c>
      <c r="D73" s="131"/>
      <c r="E73" s="91"/>
      <c r="F73" s="129">
        <f>SUM(F69:F72)</f>
        <v>32770.800000000003</v>
      </c>
      <c r="G73" s="129">
        <f>SUM(G69:G72)</f>
        <v>98312.400000000009</v>
      </c>
      <c r="I73" s="64"/>
      <c r="J73" s="64"/>
      <c r="K73" s="64"/>
      <c r="L73" s="64"/>
      <c r="M73" s="64"/>
      <c r="N73" s="64"/>
      <c r="O73" s="64"/>
      <c r="P73" s="64"/>
      <c r="Q73" s="64"/>
    </row>
    <row r="74" spans="2:17" x14ac:dyDescent="0.2">
      <c r="B74" s="110"/>
      <c r="C74" s="107" t="s">
        <v>138</v>
      </c>
      <c r="D74" s="107"/>
      <c r="E74" s="91"/>
      <c r="F74" s="137">
        <f>F73+F67</f>
        <v>89472</v>
      </c>
      <c r="G74" s="129">
        <f>G73+G67</f>
        <v>268416</v>
      </c>
      <c r="I74" s="64"/>
      <c r="J74" s="64"/>
      <c r="K74" s="64"/>
      <c r="L74" s="64"/>
      <c r="M74" s="64"/>
      <c r="N74" s="64"/>
      <c r="O74" s="64"/>
      <c r="P74" s="64"/>
      <c r="Q74" s="64"/>
    </row>
    <row r="75" spans="2:17" x14ac:dyDescent="0.2">
      <c r="B75" s="110">
        <v>2.2999999999999998</v>
      </c>
      <c r="C75" s="107" t="s">
        <v>139</v>
      </c>
      <c r="D75" s="107"/>
      <c r="E75" s="91"/>
      <c r="F75" s="137"/>
      <c r="G75" s="54"/>
      <c r="I75" s="64"/>
      <c r="J75" s="64"/>
      <c r="K75" s="64"/>
      <c r="L75" s="64"/>
      <c r="M75" s="64"/>
      <c r="N75" s="64"/>
      <c r="O75" s="64"/>
      <c r="P75" s="64"/>
      <c r="Q75" s="64"/>
    </row>
    <row r="76" spans="2:17" ht="32" x14ac:dyDescent="0.2">
      <c r="B76" s="118" t="s">
        <v>140</v>
      </c>
      <c r="C76" s="119" t="s">
        <v>141</v>
      </c>
      <c r="D76" s="119" t="s">
        <v>31</v>
      </c>
      <c r="E76" s="80" t="s">
        <v>169</v>
      </c>
      <c r="F76" s="44">
        <v>40000</v>
      </c>
      <c r="G76" s="45">
        <f>F76</f>
        <v>40000</v>
      </c>
      <c r="I76" s="64"/>
      <c r="J76" s="167"/>
      <c r="K76" s="64"/>
      <c r="L76" s="64"/>
      <c r="M76" s="64"/>
      <c r="N76" s="64"/>
      <c r="O76" s="64"/>
      <c r="P76" s="64"/>
      <c r="Q76" s="64"/>
    </row>
    <row r="77" spans="2:17" x14ac:dyDescent="0.2">
      <c r="B77" s="118" t="s">
        <v>142</v>
      </c>
      <c r="C77" s="119" t="s">
        <v>143</v>
      </c>
      <c r="D77" s="119"/>
      <c r="E77" s="80" t="s">
        <v>169</v>
      </c>
      <c r="F77" s="44">
        <v>60000</v>
      </c>
      <c r="G77" s="45">
        <f>F77</f>
        <v>60000</v>
      </c>
      <c r="I77" s="64"/>
      <c r="J77" s="167"/>
      <c r="K77" s="64"/>
      <c r="L77" s="64"/>
      <c r="M77" s="64"/>
      <c r="N77" s="64"/>
      <c r="O77" s="64"/>
      <c r="P77" s="64"/>
      <c r="Q77" s="64"/>
    </row>
    <row r="78" spans="2:17" x14ac:dyDescent="0.2">
      <c r="B78" s="117"/>
      <c r="C78" s="107" t="s">
        <v>144</v>
      </c>
      <c r="D78" s="122"/>
      <c r="E78" s="91"/>
      <c r="F78" s="138"/>
      <c r="G78" s="129">
        <f>SUM(G76:G77)</f>
        <v>100000</v>
      </c>
      <c r="I78" s="64"/>
      <c r="J78" s="167"/>
      <c r="K78" s="64"/>
      <c r="L78" s="64"/>
      <c r="M78" s="64"/>
      <c r="N78" s="64"/>
      <c r="O78" s="64"/>
      <c r="P78" s="64"/>
      <c r="Q78" s="64"/>
    </row>
    <row r="79" spans="2:17" x14ac:dyDescent="0.2">
      <c r="B79" s="110">
        <v>2.4</v>
      </c>
      <c r="C79" s="107" t="s">
        <v>145</v>
      </c>
      <c r="D79" s="107"/>
      <c r="E79" s="91"/>
      <c r="F79" s="137"/>
      <c r="G79" s="54"/>
      <c r="I79" s="64"/>
      <c r="J79" s="167"/>
      <c r="K79" s="64"/>
      <c r="L79" s="64"/>
      <c r="M79" s="64"/>
      <c r="N79" s="64"/>
      <c r="O79" s="64"/>
      <c r="P79" s="64"/>
      <c r="Q79" s="64"/>
    </row>
    <row r="80" spans="2:17" x14ac:dyDescent="0.2">
      <c r="B80" s="118" t="s">
        <v>146</v>
      </c>
      <c r="C80" s="119" t="s">
        <v>147</v>
      </c>
      <c r="D80" s="94" t="s">
        <v>169</v>
      </c>
      <c r="E80" s="80"/>
      <c r="F80" s="139">
        <v>40000</v>
      </c>
      <c r="G80" s="45">
        <f>F80</f>
        <v>40000</v>
      </c>
      <c r="I80" s="64"/>
      <c r="J80" s="167"/>
      <c r="K80" s="64"/>
      <c r="L80" s="64"/>
      <c r="M80" s="64"/>
      <c r="N80" s="64"/>
      <c r="O80" s="64"/>
      <c r="P80" s="64"/>
      <c r="Q80" s="64"/>
    </row>
    <row r="81" spans="2:17" x14ac:dyDescent="0.2">
      <c r="B81" s="118" t="s">
        <v>148</v>
      </c>
      <c r="C81" s="119" t="s">
        <v>149</v>
      </c>
      <c r="D81" s="119" t="s">
        <v>122</v>
      </c>
      <c r="E81" s="80">
        <v>3</v>
      </c>
      <c r="F81" s="139">
        <v>5000</v>
      </c>
      <c r="G81" s="126">
        <f t="shared" ref="G81:G83" si="5">E81*F81</f>
        <v>15000</v>
      </c>
      <c r="I81" s="64"/>
      <c r="J81" s="167"/>
      <c r="K81" s="64"/>
      <c r="L81" s="64"/>
      <c r="M81" s="64"/>
      <c r="N81" s="64"/>
      <c r="O81" s="64"/>
      <c r="P81" s="64"/>
      <c r="Q81" s="64"/>
    </row>
    <row r="82" spans="2:17" x14ac:dyDescent="0.2">
      <c r="B82" s="118" t="s">
        <v>150</v>
      </c>
      <c r="C82" s="119" t="s">
        <v>43</v>
      </c>
      <c r="D82" s="119" t="s">
        <v>122</v>
      </c>
      <c r="E82" s="80">
        <v>3</v>
      </c>
      <c r="F82" s="139">
        <v>2000</v>
      </c>
      <c r="G82" s="126">
        <f t="shared" si="5"/>
        <v>6000</v>
      </c>
      <c r="I82" s="64"/>
      <c r="J82" s="167"/>
      <c r="K82" s="64"/>
      <c r="L82" s="64"/>
      <c r="M82" s="64"/>
      <c r="N82" s="64"/>
      <c r="O82" s="64"/>
      <c r="P82" s="64"/>
      <c r="Q82" s="64"/>
    </row>
    <row r="83" spans="2:17" x14ac:dyDescent="0.2">
      <c r="B83" s="118" t="s">
        <v>151</v>
      </c>
      <c r="C83" s="119" t="s">
        <v>152</v>
      </c>
      <c r="D83" s="119" t="s">
        <v>122</v>
      </c>
      <c r="E83" s="80">
        <v>3</v>
      </c>
      <c r="F83" s="139">
        <v>10000</v>
      </c>
      <c r="G83" s="126">
        <f t="shared" si="5"/>
        <v>30000</v>
      </c>
      <c r="I83" s="64"/>
      <c r="J83" s="167"/>
      <c r="K83" s="64"/>
      <c r="L83" s="64"/>
      <c r="M83" s="64"/>
      <c r="N83" s="64"/>
      <c r="O83" s="64"/>
      <c r="P83" s="64"/>
      <c r="Q83" s="64"/>
    </row>
    <row r="84" spans="2:17" s="153" customFormat="1" x14ac:dyDescent="0.2">
      <c r="B84" s="154" t="s">
        <v>153</v>
      </c>
      <c r="C84" s="90" t="s">
        <v>154</v>
      </c>
      <c r="D84" s="90" t="s">
        <v>122</v>
      </c>
      <c r="E84" s="89">
        <v>3</v>
      </c>
      <c r="F84" s="139">
        <v>21180</v>
      </c>
      <c r="G84" s="150">
        <f>F84*E84</f>
        <v>63540</v>
      </c>
      <c r="I84" s="155"/>
      <c r="J84" s="167"/>
      <c r="K84" s="155"/>
      <c r="L84" s="155"/>
      <c r="M84" s="155"/>
      <c r="N84" s="155"/>
      <c r="O84" s="155"/>
      <c r="P84" s="155"/>
      <c r="Q84" s="155"/>
    </row>
    <row r="85" spans="2:17" x14ac:dyDescent="0.2">
      <c r="B85" s="118" t="s">
        <v>155</v>
      </c>
      <c r="C85" s="119" t="s">
        <v>156</v>
      </c>
      <c r="D85" s="119"/>
      <c r="E85" s="80"/>
      <c r="F85" s="139">
        <v>10000</v>
      </c>
      <c r="G85" s="126">
        <v>10000</v>
      </c>
      <c r="I85" s="64"/>
      <c r="J85" s="167"/>
      <c r="K85" s="64"/>
      <c r="L85" s="64"/>
      <c r="M85" s="64"/>
      <c r="N85" s="64"/>
      <c r="O85" s="64"/>
      <c r="P85" s="64"/>
      <c r="Q85" s="64"/>
    </row>
    <row r="86" spans="2:17" x14ac:dyDescent="0.2">
      <c r="B86" s="118" t="s">
        <v>157</v>
      </c>
      <c r="C86" s="119" t="s">
        <v>158</v>
      </c>
      <c r="D86" s="119"/>
      <c r="E86" s="80"/>
      <c r="F86" s="139">
        <v>10000</v>
      </c>
      <c r="G86" s="126">
        <v>10000</v>
      </c>
      <c r="I86" s="64"/>
      <c r="J86" s="167"/>
      <c r="K86" s="64"/>
      <c r="L86" s="64"/>
      <c r="M86" s="64"/>
      <c r="N86" s="64"/>
      <c r="O86" s="64"/>
      <c r="P86" s="64"/>
      <c r="Q86" s="64"/>
    </row>
    <row r="87" spans="2:17" x14ac:dyDescent="0.2">
      <c r="B87" s="118" t="s">
        <v>159</v>
      </c>
      <c r="C87" s="119" t="s">
        <v>160</v>
      </c>
      <c r="D87" s="119" t="s">
        <v>122</v>
      </c>
      <c r="E87" s="80">
        <v>12</v>
      </c>
      <c r="F87" s="139">
        <v>600</v>
      </c>
      <c r="G87" s="126">
        <f t="shared" ref="G87" si="6">E87*F87</f>
        <v>7200</v>
      </c>
      <c r="I87" s="64"/>
      <c r="J87" s="167"/>
      <c r="K87" s="64"/>
      <c r="L87" s="64"/>
      <c r="M87" s="64"/>
      <c r="N87" s="64"/>
      <c r="O87" s="64"/>
      <c r="P87" s="64"/>
      <c r="Q87" s="64"/>
    </row>
    <row r="88" spans="2:17" x14ac:dyDescent="0.2">
      <c r="B88" s="118" t="s">
        <v>161</v>
      </c>
      <c r="C88" s="119" t="s">
        <v>162</v>
      </c>
      <c r="D88" s="94" t="s">
        <v>169</v>
      </c>
      <c r="E88" s="80"/>
      <c r="F88" s="55">
        <v>30000</v>
      </c>
      <c r="G88" s="126">
        <v>30000</v>
      </c>
      <c r="I88" s="64"/>
      <c r="J88" s="157"/>
      <c r="K88" s="64"/>
      <c r="L88" s="64"/>
      <c r="M88" s="64"/>
      <c r="N88" s="64"/>
      <c r="O88" s="64"/>
      <c r="P88" s="64"/>
      <c r="Q88" s="64"/>
    </row>
    <row r="89" spans="2:17" x14ac:dyDescent="0.2">
      <c r="B89" s="118" t="s">
        <v>163</v>
      </c>
      <c r="C89" s="140" t="s">
        <v>164</v>
      </c>
      <c r="D89" s="140"/>
      <c r="E89" s="80"/>
      <c r="F89" s="141"/>
      <c r="G89" s="45">
        <v>0</v>
      </c>
    </row>
    <row r="90" spans="2:17" ht="32" x14ac:dyDescent="0.2">
      <c r="B90" s="14" t="s">
        <v>224</v>
      </c>
      <c r="C90" s="199" t="s">
        <v>225</v>
      </c>
      <c r="D90" s="20" t="s">
        <v>169</v>
      </c>
      <c r="E90" s="80" t="s">
        <v>169</v>
      </c>
      <c r="F90" s="41" t="s">
        <v>169</v>
      </c>
      <c r="G90" s="45">
        <v>188795.19</v>
      </c>
      <c r="H90"/>
    </row>
    <row r="91" spans="2:17" x14ac:dyDescent="0.2">
      <c r="B91" s="121"/>
      <c r="C91" s="107" t="s">
        <v>144</v>
      </c>
      <c r="D91" s="122"/>
      <c r="E91" s="91"/>
      <c r="F91" s="138"/>
      <c r="G91" s="130">
        <f>SUM(G80:G90)</f>
        <v>400535.19</v>
      </c>
      <c r="H91"/>
    </row>
    <row r="92" spans="2:17" x14ac:dyDescent="0.2">
      <c r="B92" s="121"/>
      <c r="C92" s="107" t="s">
        <v>165</v>
      </c>
      <c r="D92" s="122"/>
      <c r="E92" s="91"/>
      <c r="F92" s="138"/>
      <c r="G92" s="130">
        <f>G91+G78+G74</f>
        <v>768951.19</v>
      </c>
      <c r="H92"/>
    </row>
    <row r="93" spans="2:17" ht="17" thickBot="1" x14ac:dyDescent="0.25">
      <c r="B93" s="142"/>
      <c r="C93" s="143" t="s">
        <v>44</v>
      </c>
      <c r="D93" s="144"/>
      <c r="E93" s="95"/>
      <c r="F93" s="145"/>
      <c r="G93" s="146">
        <f>G92+G60</f>
        <v>3216156.8896399997</v>
      </c>
      <c r="H93"/>
    </row>
    <row r="94" spans="2:17" x14ac:dyDescent="0.2">
      <c r="C94" s="147" t="s">
        <v>180</v>
      </c>
      <c r="G94" s="96">
        <f>G92/G93*100</f>
        <v>23.909007439188468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4"/>
  <sheetViews>
    <sheetView topLeftCell="A75" workbookViewId="0">
      <selection activeCell="I90" sqref="I90"/>
    </sheetView>
  </sheetViews>
  <sheetFormatPr baseColWidth="10" defaultColWidth="8.83203125" defaultRowHeight="16" x14ac:dyDescent="0.2"/>
  <cols>
    <col min="1" max="2" width="8.83203125" style="59"/>
    <col min="3" max="3" width="45.33203125" style="59" customWidth="1"/>
    <col min="4" max="4" width="8.83203125" style="59"/>
    <col min="5" max="5" width="10.5" style="59" bestFit="1" customWidth="1"/>
    <col min="6" max="6" width="12.83203125" style="59" bestFit="1" customWidth="1"/>
    <col min="7" max="7" width="14.6640625" style="59" customWidth="1"/>
    <col min="8" max="8" width="12" style="59" bestFit="1" customWidth="1"/>
    <col min="9" max="9" width="11.6640625" style="59" customWidth="1"/>
    <col min="10" max="10" width="50.6640625" style="59" customWidth="1"/>
    <col min="11" max="13" width="8.83203125" style="59"/>
    <col min="14" max="14" width="11.5" style="59" customWidth="1"/>
    <col min="15" max="16384" width="8.83203125" style="59"/>
  </cols>
  <sheetData>
    <row r="1" spans="2:17" x14ac:dyDescent="0.2">
      <c r="B1" t="s">
        <v>183</v>
      </c>
      <c r="C1"/>
      <c r="D1" t="s">
        <v>176</v>
      </c>
      <c r="E1"/>
      <c r="F1"/>
      <c r="G1" t="s">
        <v>51</v>
      </c>
      <c r="H1"/>
      <c r="I1"/>
    </row>
    <row r="2" spans="2:17" x14ac:dyDescent="0.2">
      <c r="B2" t="s">
        <v>184</v>
      </c>
      <c r="C2"/>
      <c r="D2" t="s">
        <v>185</v>
      </c>
      <c r="E2"/>
      <c r="F2"/>
      <c r="G2" s="7" t="s">
        <v>52</v>
      </c>
      <c r="H2" s="7"/>
      <c r="I2" s="4">
        <f>N55</f>
        <v>0</v>
      </c>
    </row>
    <row r="3" spans="2:17" x14ac:dyDescent="0.2">
      <c r="B3" t="s">
        <v>234</v>
      </c>
      <c r="C3"/>
      <c r="D3" t="s">
        <v>186</v>
      </c>
      <c r="E3"/>
      <c r="F3"/>
      <c r="G3" s="6" t="s">
        <v>53</v>
      </c>
      <c r="H3" s="6"/>
      <c r="I3" s="3">
        <f>N66</f>
        <v>0</v>
      </c>
    </row>
    <row r="4" spans="2:17" ht="17" thickBot="1" x14ac:dyDescent="0.25">
      <c r="B4" s="1" t="s">
        <v>187</v>
      </c>
      <c r="C4" s="1"/>
      <c r="D4" s="1"/>
      <c r="E4" s="1"/>
      <c r="F4"/>
      <c r="G4" s="2"/>
      <c r="H4" s="2" t="s">
        <v>54</v>
      </c>
      <c r="I4" s="5">
        <f>N70</f>
        <v>0</v>
      </c>
    </row>
    <row r="5" spans="2:17" ht="105.75" customHeight="1" thickBot="1" x14ac:dyDescent="0.25">
      <c r="B5" s="99" t="s">
        <v>171</v>
      </c>
      <c r="C5" s="100" t="s">
        <v>172</v>
      </c>
      <c r="D5" s="100" t="s">
        <v>1</v>
      </c>
      <c r="E5" s="100" t="s">
        <v>2</v>
      </c>
      <c r="F5" s="100" t="s">
        <v>173</v>
      </c>
      <c r="G5" s="101" t="s">
        <v>174</v>
      </c>
      <c r="H5" s="70"/>
    </row>
    <row r="6" spans="2:17" ht="17" thickBot="1" x14ac:dyDescent="0.25">
      <c r="B6" s="102">
        <v>1</v>
      </c>
      <c r="C6" s="103" t="s">
        <v>29</v>
      </c>
      <c r="D6" s="104"/>
      <c r="E6" s="104"/>
      <c r="F6" s="104"/>
      <c r="G6" s="105"/>
      <c r="H6" s="64"/>
      <c r="I6" s="64"/>
      <c r="J6" s="75"/>
      <c r="K6" s="64"/>
      <c r="L6" s="64"/>
      <c r="M6" s="64"/>
      <c r="N6" s="64"/>
      <c r="O6" s="64"/>
      <c r="P6" s="64"/>
      <c r="Q6" s="64"/>
    </row>
    <row r="7" spans="2:17" x14ac:dyDescent="0.2">
      <c r="B7" s="76">
        <v>1.1000000000000001</v>
      </c>
      <c r="C7" s="77" t="s">
        <v>30</v>
      </c>
      <c r="D7" s="77"/>
      <c r="E7" s="77"/>
      <c r="F7" s="77"/>
      <c r="G7" s="78"/>
      <c r="H7" s="64"/>
      <c r="I7" s="64"/>
      <c r="J7" s="64"/>
      <c r="K7" s="64"/>
      <c r="L7" s="64"/>
      <c r="M7" s="64"/>
      <c r="N7" s="64"/>
      <c r="O7" s="64"/>
      <c r="P7" s="64"/>
      <c r="Q7" s="64"/>
    </row>
    <row r="8" spans="2:17" x14ac:dyDescent="0.2">
      <c r="B8" s="79" t="s">
        <v>58</v>
      </c>
      <c r="C8" s="80" t="s">
        <v>59</v>
      </c>
      <c r="D8" s="44" t="s">
        <v>3</v>
      </c>
      <c r="E8" s="44">
        <v>0</v>
      </c>
      <c r="F8" s="44">
        <v>2000</v>
      </c>
      <c r="G8" s="45">
        <f>E8*F8</f>
        <v>0</v>
      </c>
      <c r="H8" s="98"/>
      <c r="I8" s="64"/>
      <c r="J8" s="64"/>
      <c r="K8" s="64"/>
      <c r="L8" s="64"/>
      <c r="M8" s="64"/>
      <c r="N8" s="64"/>
      <c r="O8" s="64"/>
      <c r="P8" s="64"/>
      <c r="Q8" s="64"/>
    </row>
    <row r="9" spans="2:17" x14ac:dyDescent="0.2">
      <c r="B9" s="79" t="s">
        <v>65</v>
      </c>
      <c r="C9" s="80" t="s">
        <v>60</v>
      </c>
      <c r="D9" s="44" t="s">
        <v>3</v>
      </c>
      <c r="E9" s="44">
        <v>0</v>
      </c>
      <c r="F9" s="44">
        <v>1700</v>
      </c>
      <c r="G9" s="45">
        <f t="shared" ref="G9:G29" si="0">E9*F9</f>
        <v>0</v>
      </c>
      <c r="H9" s="166"/>
      <c r="I9" s="64"/>
      <c r="J9" s="64"/>
      <c r="K9" s="64"/>
      <c r="L9" s="64"/>
      <c r="M9" s="64"/>
      <c r="N9" s="64"/>
      <c r="O9" s="64"/>
      <c r="P9" s="64"/>
      <c r="Q9" s="64"/>
    </row>
    <row r="10" spans="2:17" x14ac:dyDescent="0.2">
      <c r="B10" s="79" t="s">
        <v>66</v>
      </c>
      <c r="C10" s="80" t="s">
        <v>61</v>
      </c>
      <c r="D10" s="44" t="s">
        <v>3</v>
      </c>
      <c r="E10" s="44">
        <v>0</v>
      </c>
      <c r="F10" s="44">
        <v>1450</v>
      </c>
      <c r="G10" s="45">
        <f t="shared" si="0"/>
        <v>0</v>
      </c>
      <c r="H10" s="166"/>
      <c r="I10" s="64"/>
      <c r="J10" s="64"/>
      <c r="K10" s="64"/>
      <c r="L10" s="64"/>
      <c r="M10" s="64"/>
      <c r="N10" s="64"/>
      <c r="O10" s="64"/>
      <c r="P10" s="64"/>
      <c r="Q10" s="64"/>
    </row>
    <row r="11" spans="2:17" x14ac:dyDescent="0.2">
      <c r="B11" s="79" t="s">
        <v>67</v>
      </c>
      <c r="C11" s="80" t="s">
        <v>62</v>
      </c>
      <c r="D11" s="44" t="s">
        <v>3</v>
      </c>
      <c r="E11" s="44">
        <v>112</v>
      </c>
      <c r="F11" s="44">
        <v>1000</v>
      </c>
      <c r="G11" s="45">
        <f t="shared" si="0"/>
        <v>112000</v>
      </c>
      <c r="H11" s="166"/>
      <c r="I11" s="64"/>
      <c r="J11" s="64"/>
      <c r="K11" s="64"/>
      <c r="L11" s="64"/>
      <c r="M11" s="64"/>
      <c r="N11" s="64"/>
      <c r="O11" s="64"/>
      <c r="P11" s="64"/>
      <c r="Q11" s="64"/>
    </row>
    <row r="12" spans="2:17" x14ac:dyDescent="0.2">
      <c r="B12" s="79" t="s">
        <v>68</v>
      </c>
      <c r="C12" s="80" t="s">
        <v>63</v>
      </c>
      <c r="D12" s="44" t="s">
        <v>3</v>
      </c>
      <c r="E12" s="44">
        <v>181</v>
      </c>
      <c r="F12" s="44">
        <v>780</v>
      </c>
      <c r="G12" s="45">
        <f t="shared" si="0"/>
        <v>141180</v>
      </c>
      <c r="H12" s="166"/>
      <c r="I12" s="64"/>
      <c r="J12" s="64"/>
      <c r="K12" s="64"/>
      <c r="L12" s="64"/>
      <c r="M12" s="64"/>
      <c r="N12" s="64"/>
      <c r="O12" s="64"/>
      <c r="P12" s="64"/>
      <c r="Q12" s="64"/>
    </row>
    <row r="13" spans="2:17" x14ac:dyDescent="0.2">
      <c r="B13" s="79" t="s">
        <v>69</v>
      </c>
      <c r="C13" s="80" t="s">
        <v>64</v>
      </c>
      <c r="D13" s="44" t="s">
        <v>3</v>
      </c>
      <c r="E13" s="44">
        <v>639</v>
      </c>
      <c r="F13" s="44">
        <v>730</v>
      </c>
      <c r="G13" s="45">
        <f t="shared" si="0"/>
        <v>466470</v>
      </c>
      <c r="H13" s="166"/>
      <c r="I13" s="64"/>
      <c r="J13" s="64"/>
      <c r="K13" s="64"/>
      <c r="L13" s="64"/>
      <c r="M13" s="64"/>
      <c r="N13" s="81"/>
      <c r="O13" s="64"/>
      <c r="P13" s="64"/>
      <c r="Q13" s="64"/>
    </row>
    <row r="14" spans="2:17" x14ac:dyDescent="0.2">
      <c r="B14" s="79" t="s">
        <v>70</v>
      </c>
      <c r="C14" s="80" t="s">
        <v>4</v>
      </c>
      <c r="D14" s="44" t="s">
        <v>179</v>
      </c>
      <c r="E14" s="44">
        <v>443.45599999999996</v>
      </c>
      <c r="F14" s="44">
        <v>280</v>
      </c>
      <c r="G14" s="45">
        <f t="shared" si="0"/>
        <v>124167.67999999999</v>
      </c>
      <c r="H14" s="166"/>
      <c r="I14" s="64"/>
      <c r="J14" s="64"/>
      <c r="K14" s="64"/>
      <c r="L14" s="64"/>
      <c r="M14" s="64"/>
      <c r="N14" s="64"/>
      <c r="O14" s="64"/>
      <c r="P14" s="64"/>
      <c r="Q14" s="64"/>
    </row>
    <row r="15" spans="2:17" x14ac:dyDescent="0.2">
      <c r="B15" s="79" t="s">
        <v>71</v>
      </c>
      <c r="C15" s="80" t="s">
        <v>5</v>
      </c>
      <c r="D15" s="44" t="s">
        <v>6</v>
      </c>
      <c r="E15" s="44">
        <v>294.63</v>
      </c>
      <c r="F15" s="44">
        <v>35</v>
      </c>
      <c r="G15" s="45">
        <f t="shared" si="0"/>
        <v>10312.049999999999</v>
      </c>
      <c r="H15" s="166"/>
      <c r="I15" s="64"/>
      <c r="J15" s="64"/>
      <c r="K15" s="64"/>
      <c r="L15" s="64"/>
      <c r="M15" s="64"/>
      <c r="N15" s="82"/>
      <c r="O15" s="64"/>
      <c r="P15" s="64"/>
      <c r="Q15" s="64"/>
    </row>
    <row r="16" spans="2:17" x14ac:dyDescent="0.2">
      <c r="B16" s="79" t="s">
        <v>72</v>
      </c>
      <c r="C16" s="80" t="s">
        <v>7</v>
      </c>
      <c r="D16" s="44" t="s">
        <v>8</v>
      </c>
      <c r="E16" s="44">
        <v>70</v>
      </c>
      <c r="F16" s="44">
        <v>125</v>
      </c>
      <c r="G16" s="45">
        <f t="shared" si="0"/>
        <v>8750</v>
      </c>
      <c r="H16" s="166"/>
      <c r="I16" s="64"/>
      <c r="J16" s="64"/>
      <c r="K16" s="64"/>
      <c r="L16" s="64"/>
      <c r="M16" s="64"/>
      <c r="N16" s="82"/>
      <c r="O16" s="64"/>
      <c r="P16" s="64"/>
      <c r="Q16" s="64"/>
    </row>
    <row r="17" spans="2:17" x14ac:dyDescent="0.2">
      <c r="B17" s="79" t="s">
        <v>73</v>
      </c>
      <c r="C17" s="80" t="s">
        <v>9</v>
      </c>
      <c r="D17" s="44" t="s">
        <v>8</v>
      </c>
      <c r="E17" s="44">
        <v>180</v>
      </c>
      <c r="F17" s="44">
        <v>190</v>
      </c>
      <c r="G17" s="45">
        <f t="shared" si="0"/>
        <v>34200</v>
      </c>
      <c r="H17" s="166"/>
      <c r="I17" s="64"/>
      <c r="J17" s="64"/>
      <c r="K17" s="64"/>
      <c r="L17" s="64"/>
      <c r="M17" s="64"/>
      <c r="N17" s="82"/>
      <c r="O17" s="64"/>
      <c r="P17" s="64"/>
      <c r="Q17" s="64"/>
    </row>
    <row r="18" spans="2:17" x14ac:dyDescent="0.2">
      <c r="B18" s="79" t="s">
        <v>74</v>
      </c>
      <c r="C18" s="80" t="s">
        <v>10</v>
      </c>
      <c r="D18" s="44" t="s">
        <v>11</v>
      </c>
      <c r="E18" s="44">
        <v>3</v>
      </c>
      <c r="F18" s="44">
        <v>670</v>
      </c>
      <c r="G18" s="45">
        <f t="shared" si="0"/>
        <v>2010</v>
      </c>
      <c r="H18" s="166"/>
      <c r="I18" s="64"/>
      <c r="J18" s="64"/>
      <c r="K18" s="64"/>
      <c r="L18" s="64"/>
      <c r="M18" s="64"/>
      <c r="N18" s="82"/>
      <c r="O18" s="64"/>
      <c r="P18" s="64"/>
      <c r="Q18" s="64"/>
    </row>
    <row r="19" spans="2:17" x14ac:dyDescent="0.2">
      <c r="B19" s="79" t="s">
        <v>75</v>
      </c>
      <c r="C19" s="80" t="s">
        <v>12</v>
      </c>
      <c r="D19" s="44" t="s">
        <v>13</v>
      </c>
      <c r="E19" s="44" t="s">
        <v>14</v>
      </c>
      <c r="F19" s="44">
        <f>(G8+G9+G10+G11+G12+G13)*0.15</f>
        <v>107947.5</v>
      </c>
      <c r="G19" s="45">
        <f>F19</f>
        <v>107947.5</v>
      </c>
      <c r="H19" s="166"/>
      <c r="I19" s="64"/>
      <c r="J19" s="64"/>
      <c r="K19" s="64"/>
      <c r="L19" s="64"/>
      <c r="M19" s="64"/>
      <c r="N19" s="81"/>
      <c r="O19" s="64"/>
      <c r="P19" s="64"/>
      <c r="Q19" s="64"/>
    </row>
    <row r="20" spans="2:17" x14ac:dyDescent="0.2">
      <c r="B20" s="79" t="s">
        <v>76</v>
      </c>
      <c r="C20" s="80" t="s">
        <v>15</v>
      </c>
      <c r="D20" s="44" t="s">
        <v>16</v>
      </c>
      <c r="E20" s="44">
        <v>100.96000000000001</v>
      </c>
      <c r="F20" s="44">
        <v>2000</v>
      </c>
      <c r="G20" s="45">
        <f t="shared" si="0"/>
        <v>201920.00000000003</v>
      </c>
      <c r="H20" s="166"/>
      <c r="I20" s="64"/>
      <c r="J20" s="64"/>
      <c r="K20" s="64"/>
      <c r="L20" s="64"/>
      <c r="M20" s="64"/>
      <c r="N20" s="64"/>
      <c r="O20" s="64"/>
      <c r="P20" s="64"/>
      <c r="Q20" s="64"/>
    </row>
    <row r="21" spans="2:17" x14ac:dyDescent="0.2">
      <c r="B21" s="79" t="s">
        <v>77</v>
      </c>
      <c r="C21" s="80" t="s">
        <v>17</v>
      </c>
      <c r="D21" s="44" t="s">
        <v>16</v>
      </c>
      <c r="E21" s="44">
        <v>48.9</v>
      </c>
      <c r="F21" s="44">
        <v>3400</v>
      </c>
      <c r="G21" s="45">
        <f t="shared" si="0"/>
        <v>166260</v>
      </c>
      <c r="H21" s="166"/>
      <c r="I21" s="64"/>
      <c r="J21" s="64"/>
      <c r="K21" s="64"/>
      <c r="L21" s="64"/>
      <c r="M21" s="64"/>
      <c r="N21" s="82"/>
      <c r="O21" s="64"/>
      <c r="P21" s="64"/>
      <c r="Q21" s="64"/>
    </row>
    <row r="22" spans="2:17" x14ac:dyDescent="0.2">
      <c r="B22" s="79" t="s">
        <v>78</v>
      </c>
      <c r="C22" s="80" t="s">
        <v>18</v>
      </c>
      <c r="D22" s="44" t="s">
        <v>16</v>
      </c>
      <c r="E22" s="44">
        <v>114.96000000000001</v>
      </c>
      <c r="F22" s="44">
        <v>670</v>
      </c>
      <c r="G22" s="45">
        <f t="shared" si="0"/>
        <v>77023.200000000012</v>
      </c>
      <c r="H22" s="166"/>
      <c r="I22" s="64"/>
      <c r="J22" s="64"/>
      <c r="K22" s="64"/>
      <c r="L22" s="64"/>
      <c r="M22" s="64"/>
      <c r="N22" s="81"/>
      <c r="O22" s="64"/>
      <c r="P22" s="64"/>
      <c r="Q22" s="64"/>
    </row>
    <row r="23" spans="2:17" x14ac:dyDescent="0.2">
      <c r="B23" s="79" t="s">
        <v>79</v>
      </c>
      <c r="C23" s="80" t="s">
        <v>19</v>
      </c>
      <c r="D23" s="44" t="s">
        <v>6</v>
      </c>
      <c r="E23" s="44">
        <v>3</v>
      </c>
      <c r="F23" s="44">
        <v>110</v>
      </c>
      <c r="G23" s="45">
        <f t="shared" si="0"/>
        <v>330</v>
      </c>
      <c r="H23" s="166"/>
      <c r="I23" s="64"/>
      <c r="J23" s="64"/>
      <c r="K23" s="64"/>
      <c r="L23" s="64"/>
      <c r="M23" s="64"/>
      <c r="N23" s="64"/>
      <c r="O23" s="64"/>
      <c r="P23" s="64"/>
      <c r="Q23" s="64"/>
    </row>
    <row r="24" spans="2:17" x14ac:dyDescent="0.2">
      <c r="B24" s="79" t="s">
        <v>80</v>
      </c>
      <c r="C24" s="80" t="s">
        <v>20</v>
      </c>
      <c r="D24" s="44" t="s">
        <v>6</v>
      </c>
      <c r="E24" s="44">
        <v>37.5</v>
      </c>
      <c r="F24" s="44">
        <v>60</v>
      </c>
      <c r="G24" s="45">
        <f t="shared" si="0"/>
        <v>2250</v>
      </c>
      <c r="H24" s="166"/>
      <c r="I24" s="64"/>
      <c r="J24" s="64"/>
      <c r="K24" s="64"/>
      <c r="L24" s="64"/>
      <c r="M24" s="64"/>
      <c r="N24" s="64"/>
      <c r="O24" s="64"/>
      <c r="P24" s="64"/>
      <c r="Q24" s="64"/>
    </row>
    <row r="25" spans="2:17" x14ac:dyDescent="0.2">
      <c r="B25" s="79" t="s">
        <v>81</v>
      </c>
      <c r="C25" s="80" t="s">
        <v>21</v>
      </c>
      <c r="D25" s="44" t="s">
        <v>22</v>
      </c>
      <c r="E25" s="44">
        <v>3</v>
      </c>
      <c r="F25" s="44">
        <v>175</v>
      </c>
      <c r="G25" s="45">
        <f t="shared" si="0"/>
        <v>525</v>
      </c>
      <c r="H25" s="166"/>
      <c r="I25" s="64"/>
      <c r="J25" s="64"/>
      <c r="K25" s="64"/>
      <c r="L25" s="64"/>
      <c r="M25" s="64"/>
      <c r="N25" s="64"/>
      <c r="O25" s="64"/>
      <c r="P25" s="64"/>
      <c r="Q25" s="64"/>
    </row>
    <row r="26" spans="2:17" x14ac:dyDescent="0.2">
      <c r="B26" s="79" t="s">
        <v>82</v>
      </c>
      <c r="C26" s="80" t="s">
        <v>23</v>
      </c>
      <c r="D26" s="44" t="s">
        <v>0</v>
      </c>
      <c r="E26" s="44">
        <v>45</v>
      </c>
      <c r="F26" s="44">
        <v>120</v>
      </c>
      <c r="G26" s="45">
        <f t="shared" si="0"/>
        <v>5400</v>
      </c>
      <c r="H26" s="166"/>
      <c r="I26" s="64"/>
      <c r="J26" s="64"/>
      <c r="K26" s="64"/>
      <c r="L26" s="64"/>
      <c r="M26" s="64"/>
      <c r="N26" s="81"/>
      <c r="O26" s="64"/>
      <c r="P26" s="64"/>
      <c r="Q26" s="64"/>
    </row>
    <row r="27" spans="2:17" x14ac:dyDescent="0.2">
      <c r="B27" s="79" t="s">
        <v>83</v>
      </c>
      <c r="C27" s="80" t="s">
        <v>24</v>
      </c>
      <c r="D27" s="44" t="s">
        <v>25</v>
      </c>
      <c r="E27" s="44">
        <v>27</v>
      </c>
      <c r="F27" s="44">
        <v>310</v>
      </c>
      <c r="G27" s="45">
        <f t="shared" si="0"/>
        <v>8370</v>
      </c>
      <c r="H27" s="166"/>
      <c r="I27" s="64"/>
      <c r="J27" s="64"/>
      <c r="K27" s="64"/>
      <c r="L27" s="64"/>
      <c r="M27" s="64"/>
      <c r="N27" s="64"/>
      <c r="O27" s="64"/>
      <c r="P27" s="64"/>
      <c r="Q27" s="64"/>
    </row>
    <row r="28" spans="2:17" x14ac:dyDescent="0.2">
      <c r="B28" s="79" t="s">
        <v>84</v>
      </c>
      <c r="C28" s="80" t="s">
        <v>26</v>
      </c>
      <c r="D28" s="44" t="s">
        <v>27</v>
      </c>
      <c r="E28" s="44" t="s">
        <v>169</v>
      </c>
      <c r="F28" s="44">
        <v>50000</v>
      </c>
      <c r="G28" s="45">
        <v>50000</v>
      </c>
      <c r="I28" s="64"/>
      <c r="J28" s="64"/>
      <c r="K28" s="64"/>
      <c r="L28" s="64"/>
      <c r="M28" s="64"/>
      <c r="N28" s="64"/>
      <c r="O28" s="64"/>
      <c r="P28" s="64"/>
      <c r="Q28" s="64"/>
    </row>
    <row r="29" spans="2:17" x14ac:dyDescent="0.2">
      <c r="B29" s="79" t="s">
        <v>85</v>
      </c>
      <c r="C29" s="80" t="s">
        <v>28</v>
      </c>
      <c r="D29" s="44" t="s">
        <v>0</v>
      </c>
      <c r="E29" s="44">
        <v>2</v>
      </c>
      <c r="F29" s="44">
        <v>3625</v>
      </c>
      <c r="G29" s="45">
        <f t="shared" si="0"/>
        <v>7250</v>
      </c>
      <c r="I29" s="64"/>
      <c r="J29" s="64"/>
      <c r="K29" s="64"/>
      <c r="L29" s="64"/>
      <c r="M29" s="64"/>
      <c r="N29" s="64"/>
      <c r="O29" s="64"/>
      <c r="P29" s="64"/>
      <c r="Q29" s="64"/>
    </row>
    <row r="30" spans="2:17" x14ac:dyDescent="0.2">
      <c r="B30" s="79" t="s">
        <v>86</v>
      </c>
      <c r="C30" s="80" t="s">
        <v>170</v>
      </c>
      <c r="D30" s="44" t="s">
        <v>27</v>
      </c>
      <c r="E30" s="44"/>
      <c r="F30" s="44">
        <v>8228.68</v>
      </c>
      <c r="G30" s="45">
        <v>8228.68</v>
      </c>
      <c r="I30" s="64"/>
      <c r="J30" s="64"/>
      <c r="K30" s="64"/>
      <c r="L30" s="64"/>
      <c r="M30" s="64"/>
      <c r="N30" s="64"/>
      <c r="O30" s="64"/>
      <c r="P30" s="64"/>
      <c r="Q30" s="64"/>
    </row>
    <row r="31" spans="2:17" x14ac:dyDescent="0.2">
      <c r="B31" s="83"/>
      <c r="C31" s="84" t="s">
        <v>99</v>
      </c>
      <c r="D31" s="85"/>
      <c r="E31" s="85"/>
      <c r="F31" s="46"/>
      <c r="G31" s="47">
        <f>SUM(G8:G30)</f>
        <v>1534594.1099999999</v>
      </c>
      <c r="I31" s="64"/>
      <c r="J31" s="64"/>
      <c r="K31" s="64"/>
      <c r="L31" s="64"/>
      <c r="M31" s="64"/>
      <c r="N31" s="64"/>
      <c r="O31" s="64"/>
      <c r="P31" s="64"/>
      <c r="Q31" s="64"/>
    </row>
    <row r="32" spans="2:17" x14ac:dyDescent="0.2">
      <c r="B32" s="106">
        <v>1.2</v>
      </c>
      <c r="C32" s="107" t="s">
        <v>57</v>
      </c>
      <c r="D32" s="107"/>
      <c r="E32" s="107"/>
      <c r="F32" s="108"/>
      <c r="G32" s="109"/>
      <c r="I32" s="64"/>
      <c r="J32" s="64"/>
      <c r="K32" s="64"/>
      <c r="L32" s="64"/>
      <c r="M32" s="64"/>
      <c r="N32" s="81"/>
      <c r="O32" s="64"/>
      <c r="P32" s="64"/>
      <c r="Q32" s="64"/>
    </row>
    <row r="33" spans="2:17" x14ac:dyDescent="0.2">
      <c r="B33" s="79" t="s">
        <v>32</v>
      </c>
      <c r="C33" s="80" t="s">
        <v>87</v>
      </c>
      <c r="D33" s="80"/>
      <c r="E33" s="80" t="s">
        <v>34</v>
      </c>
      <c r="F33" s="44">
        <v>220000</v>
      </c>
      <c r="G33" s="45">
        <f>F33</f>
        <v>220000</v>
      </c>
      <c r="I33" s="64"/>
      <c r="J33" s="64"/>
      <c r="K33" s="64"/>
      <c r="L33" s="64"/>
      <c r="M33" s="64"/>
      <c r="N33" s="81"/>
      <c r="O33" s="64"/>
      <c r="P33" s="64"/>
      <c r="Q33" s="64"/>
    </row>
    <row r="34" spans="2:17" x14ac:dyDescent="0.2">
      <c r="B34" s="79" t="s">
        <v>33</v>
      </c>
      <c r="C34" s="80" t="s">
        <v>37</v>
      </c>
      <c r="D34" s="80"/>
      <c r="E34" s="80" t="s">
        <v>34</v>
      </c>
      <c r="F34" s="44">
        <v>100000</v>
      </c>
      <c r="G34" s="45">
        <f>F34</f>
        <v>100000</v>
      </c>
      <c r="I34" s="64"/>
      <c r="J34" s="64"/>
      <c r="K34" s="64"/>
      <c r="L34" s="64"/>
      <c r="M34" s="64"/>
      <c r="N34" s="64"/>
      <c r="O34" s="64"/>
      <c r="P34" s="64"/>
      <c r="Q34" s="64"/>
    </row>
    <row r="35" spans="2:17" x14ac:dyDescent="0.2">
      <c r="B35" s="83"/>
      <c r="C35" s="84" t="s">
        <v>99</v>
      </c>
      <c r="D35" s="85"/>
      <c r="E35" s="85"/>
      <c r="F35" s="46"/>
      <c r="G35" s="47">
        <f>SUM(G33:G34)</f>
        <v>320000</v>
      </c>
      <c r="I35" s="64"/>
      <c r="J35" s="64"/>
      <c r="K35" s="64"/>
      <c r="L35" s="64"/>
      <c r="M35" s="64"/>
      <c r="N35" s="64"/>
      <c r="O35" s="64"/>
      <c r="P35" s="64"/>
      <c r="Q35" s="64"/>
    </row>
    <row r="36" spans="2:17" x14ac:dyDescent="0.2">
      <c r="B36" s="110">
        <v>1.3</v>
      </c>
      <c r="C36" s="107" t="s">
        <v>88</v>
      </c>
      <c r="D36" s="107"/>
      <c r="E36" s="107"/>
      <c r="F36" s="108"/>
      <c r="G36" s="109"/>
      <c r="I36" s="64"/>
      <c r="J36" s="64"/>
      <c r="K36" s="64"/>
      <c r="L36" s="64"/>
      <c r="M36" s="64"/>
      <c r="N36" s="64"/>
      <c r="O36" s="64"/>
      <c r="P36" s="64"/>
      <c r="Q36" s="64"/>
    </row>
    <row r="37" spans="2:17" x14ac:dyDescent="0.2">
      <c r="B37" s="79" t="s">
        <v>35</v>
      </c>
      <c r="C37" s="80" t="s">
        <v>89</v>
      </c>
      <c r="D37" s="80" t="s">
        <v>168</v>
      </c>
      <c r="E37" s="80">
        <v>3</v>
      </c>
      <c r="F37" s="111">
        <v>12588</v>
      </c>
      <c r="G37" s="45">
        <f>E37*F37</f>
        <v>37764</v>
      </c>
      <c r="I37" s="64"/>
      <c r="J37" s="64"/>
      <c r="K37" s="64"/>
      <c r="L37" s="64"/>
      <c r="M37" s="64"/>
      <c r="N37" s="64"/>
      <c r="O37" s="64"/>
      <c r="P37" s="64"/>
      <c r="Q37" s="64"/>
    </row>
    <row r="38" spans="2:17" x14ac:dyDescent="0.2">
      <c r="B38" s="79" t="s">
        <v>36</v>
      </c>
      <c r="C38" s="80" t="s">
        <v>90</v>
      </c>
      <c r="D38" s="80" t="s">
        <v>168</v>
      </c>
      <c r="E38" s="80">
        <v>3</v>
      </c>
      <c r="F38" s="111">
        <v>10592</v>
      </c>
      <c r="G38" s="45">
        <f t="shared" ref="G38:G43" si="1">E38*F38</f>
        <v>31776</v>
      </c>
      <c r="I38" s="64"/>
      <c r="J38" s="64"/>
      <c r="K38" s="64"/>
      <c r="L38" s="64"/>
      <c r="M38" s="64"/>
      <c r="N38" s="64"/>
      <c r="O38" s="64"/>
      <c r="P38" s="64"/>
      <c r="Q38" s="64"/>
    </row>
    <row r="39" spans="2:17" x14ac:dyDescent="0.2">
      <c r="B39" s="79" t="s">
        <v>91</v>
      </c>
      <c r="C39" s="80" t="s">
        <v>92</v>
      </c>
      <c r="D39" s="80" t="s">
        <v>168</v>
      </c>
      <c r="E39" s="80">
        <v>3</v>
      </c>
      <c r="F39" s="111">
        <v>9193.4</v>
      </c>
      <c r="G39" s="45">
        <f t="shared" si="1"/>
        <v>27580.199999999997</v>
      </c>
      <c r="I39" s="64"/>
      <c r="J39" s="64"/>
      <c r="K39" s="64"/>
      <c r="L39" s="64"/>
      <c r="M39" s="64"/>
      <c r="N39" s="64"/>
      <c r="O39" s="64"/>
      <c r="P39" s="64"/>
      <c r="Q39" s="64"/>
    </row>
    <row r="40" spans="2:17" x14ac:dyDescent="0.2">
      <c r="B40" s="79" t="s">
        <v>93</v>
      </c>
      <c r="C40" s="80" t="s">
        <v>94</v>
      </c>
      <c r="D40" s="80" t="s">
        <v>168</v>
      </c>
      <c r="E40" s="80">
        <v>3</v>
      </c>
      <c r="F40" s="111">
        <v>9193.4</v>
      </c>
      <c r="G40" s="45">
        <f t="shared" si="1"/>
        <v>27580.199999999997</v>
      </c>
      <c r="I40" s="64"/>
      <c r="J40" s="64"/>
      <c r="K40" s="64"/>
      <c r="L40" s="64"/>
      <c r="M40" s="64"/>
      <c r="N40" s="64"/>
      <c r="O40" s="64"/>
      <c r="P40" s="64"/>
      <c r="Q40" s="64"/>
    </row>
    <row r="41" spans="2:17" x14ac:dyDescent="0.2">
      <c r="B41" s="79" t="s">
        <v>95</v>
      </c>
      <c r="C41" s="80" t="s">
        <v>167</v>
      </c>
      <c r="D41" s="80" t="s">
        <v>168</v>
      </c>
      <c r="E41" s="80">
        <v>3</v>
      </c>
      <c r="F41" s="111">
        <v>7395.2</v>
      </c>
      <c r="G41" s="45">
        <f t="shared" si="1"/>
        <v>22185.599999999999</v>
      </c>
      <c r="I41" s="64"/>
      <c r="J41" s="64"/>
      <c r="K41" s="64"/>
      <c r="L41" s="64"/>
      <c r="M41" s="82"/>
      <c r="N41" s="64"/>
      <c r="O41" s="64"/>
      <c r="P41" s="64"/>
      <c r="Q41" s="64"/>
    </row>
    <row r="42" spans="2:17" x14ac:dyDescent="0.2">
      <c r="B42" s="79" t="s">
        <v>96</v>
      </c>
      <c r="C42" s="80" t="s">
        <v>97</v>
      </c>
      <c r="D42" s="80" t="s">
        <v>168</v>
      </c>
      <c r="E42" s="89">
        <v>3</v>
      </c>
      <c r="F42" s="111">
        <v>7262</v>
      </c>
      <c r="G42" s="45">
        <f>E42*F42</f>
        <v>21786</v>
      </c>
      <c r="I42" s="64"/>
      <c r="J42" s="64"/>
      <c r="K42" s="64"/>
      <c r="L42" s="64"/>
      <c r="M42" s="64"/>
      <c r="N42" s="64"/>
      <c r="O42" s="64"/>
      <c r="P42" s="64"/>
      <c r="Q42" s="64"/>
    </row>
    <row r="43" spans="2:17" x14ac:dyDescent="0.2">
      <c r="B43" s="79" t="s">
        <v>166</v>
      </c>
      <c r="C43" s="80" t="s">
        <v>98</v>
      </c>
      <c r="D43" s="80" t="s">
        <v>169</v>
      </c>
      <c r="E43" s="87">
        <v>3</v>
      </c>
      <c r="F43" s="112">
        <v>10000</v>
      </c>
      <c r="G43" s="45">
        <f t="shared" si="1"/>
        <v>30000</v>
      </c>
      <c r="I43" s="64"/>
      <c r="J43" s="64"/>
      <c r="K43" s="64"/>
      <c r="L43" s="64"/>
      <c r="M43" s="64"/>
      <c r="N43" s="64"/>
      <c r="O43" s="64"/>
      <c r="P43" s="64"/>
      <c r="Q43" s="64"/>
    </row>
    <row r="44" spans="2:17" x14ac:dyDescent="0.2">
      <c r="B44" s="110"/>
      <c r="C44" s="84" t="s">
        <v>99</v>
      </c>
      <c r="D44" s="84"/>
      <c r="E44" s="84"/>
      <c r="F44" s="50"/>
      <c r="G44" s="47">
        <f>SUM(G37:G43)</f>
        <v>198672</v>
      </c>
      <c r="I44" s="64"/>
      <c r="J44" s="64"/>
      <c r="K44" s="64"/>
      <c r="L44" s="64"/>
      <c r="M44" s="64"/>
      <c r="N44" s="64"/>
      <c r="O44" s="64"/>
      <c r="P44" s="64"/>
      <c r="Q44" s="64"/>
    </row>
    <row r="45" spans="2:17" x14ac:dyDescent="0.2">
      <c r="B45" s="113">
        <v>1.4</v>
      </c>
      <c r="C45" s="114" t="s">
        <v>100</v>
      </c>
      <c r="D45" s="114"/>
      <c r="E45" s="114"/>
      <c r="F45" s="115"/>
      <c r="G45" s="116"/>
      <c r="I45" s="64"/>
      <c r="J45" s="64"/>
      <c r="K45" s="64"/>
      <c r="L45" s="64"/>
      <c r="M45" s="64"/>
      <c r="N45" s="64"/>
      <c r="O45" s="64"/>
      <c r="P45" s="64"/>
      <c r="Q45" s="64"/>
    </row>
    <row r="46" spans="2:17" x14ac:dyDescent="0.2">
      <c r="B46" s="79" t="s">
        <v>38</v>
      </c>
      <c r="C46" s="80" t="s">
        <v>101</v>
      </c>
      <c r="D46" s="80" t="s">
        <v>168</v>
      </c>
      <c r="E46" s="80">
        <v>3</v>
      </c>
      <c r="F46" s="44">
        <v>1300</v>
      </c>
      <c r="G46" s="45">
        <f t="shared" ref="G46" si="2">E46*F46</f>
        <v>3900</v>
      </c>
      <c r="I46" s="64"/>
      <c r="J46" s="64"/>
      <c r="K46" s="64"/>
      <c r="L46" s="64"/>
      <c r="M46" s="64"/>
      <c r="N46" s="64"/>
      <c r="O46" s="64"/>
      <c r="P46" s="64"/>
      <c r="Q46" s="64"/>
    </row>
    <row r="47" spans="2:17" x14ac:dyDescent="0.2">
      <c r="B47" s="79" t="s">
        <v>39</v>
      </c>
      <c r="C47" s="89" t="s">
        <v>102</v>
      </c>
      <c r="D47" s="80" t="s">
        <v>169</v>
      </c>
      <c r="E47" s="87" t="s">
        <v>169</v>
      </c>
      <c r="F47" s="44">
        <v>10000</v>
      </c>
      <c r="G47" s="45">
        <v>10000</v>
      </c>
      <c r="I47" s="64"/>
      <c r="J47" s="64"/>
      <c r="K47" s="64"/>
      <c r="L47" s="64"/>
      <c r="M47" s="64"/>
      <c r="N47" s="64"/>
      <c r="O47" s="64"/>
      <c r="P47" s="64"/>
      <c r="Q47" s="64"/>
    </row>
    <row r="48" spans="2:17" x14ac:dyDescent="0.2">
      <c r="B48" s="79" t="s">
        <v>40</v>
      </c>
      <c r="C48" s="89" t="s">
        <v>103</v>
      </c>
      <c r="D48" s="80" t="s">
        <v>169</v>
      </c>
      <c r="E48" s="80" t="s">
        <v>34</v>
      </c>
      <c r="F48" s="44" t="s">
        <v>34</v>
      </c>
      <c r="G48" s="45">
        <v>241217.28</v>
      </c>
      <c r="I48" s="64"/>
      <c r="J48" s="64"/>
      <c r="K48" s="64"/>
      <c r="L48" s="64"/>
      <c r="M48" s="64"/>
      <c r="N48" s="64"/>
      <c r="O48" s="64"/>
      <c r="P48" s="64"/>
      <c r="Q48" s="64"/>
    </row>
    <row r="49" spans="2:17" x14ac:dyDescent="0.2">
      <c r="B49" s="79" t="s">
        <v>42</v>
      </c>
      <c r="C49" s="90" t="s">
        <v>182</v>
      </c>
      <c r="D49" s="80" t="s">
        <v>168</v>
      </c>
      <c r="E49" s="80">
        <v>12</v>
      </c>
      <c r="F49" s="44">
        <v>9000</v>
      </c>
      <c r="G49" s="45">
        <f t="shared" ref="G49" si="3">E49*F49</f>
        <v>108000</v>
      </c>
      <c r="I49" s="64"/>
      <c r="J49" s="64"/>
      <c r="K49" s="64"/>
      <c r="L49" s="64"/>
      <c r="M49" s="64"/>
      <c r="N49" s="64"/>
      <c r="O49" s="64"/>
      <c r="P49" s="64"/>
      <c r="Q49" s="64"/>
    </row>
    <row r="50" spans="2:17" x14ac:dyDescent="0.2">
      <c r="B50" s="79" t="s">
        <v>104</v>
      </c>
      <c r="C50" s="148" t="s">
        <v>105</v>
      </c>
      <c r="D50" s="87" t="s">
        <v>169</v>
      </c>
      <c r="E50" s="80" t="s">
        <v>169</v>
      </c>
      <c r="F50" s="44"/>
      <c r="G50" s="45">
        <v>9000</v>
      </c>
      <c r="I50" s="64"/>
      <c r="J50" s="64"/>
      <c r="K50" s="64"/>
      <c r="L50" s="64"/>
      <c r="M50" s="64"/>
      <c r="N50" s="64"/>
      <c r="O50" s="64"/>
      <c r="P50" s="64"/>
      <c r="Q50" s="64"/>
    </row>
    <row r="51" spans="2:17" x14ac:dyDescent="0.2">
      <c r="B51" s="117"/>
      <c r="C51" s="107" t="s">
        <v>116</v>
      </c>
      <c r="D51" s="91"/>
      <c r="E51" s="91"/>
      <c r="F51" s="53"/>
      <c r="G51" s="27">
        <f>SUM(G46:G50)</f>
        <v>372117.28</v>
      </c>
      <c r="I51" s="64"/>
      <c r="J51" s="64"/>
      <c r="K51" s="64"/>
      <c r="L51" s="64"/>
      <c r="M51" s="64"/>
      <c r="N51" s="64"/>
      <c r="O51" s="64"/>
      <c r="P51" s="64"/>
      <c r="Q51" s="64"/>
    </row>
    <row r="52" spans="2:17" x14ac:dyDescent="0.2">
      <c r="B52" s="110">
        <v>1.5</v>
      </c>
      <c r="C52" s="107" t="s">
        <v>106</v>
      </c>
      <c r="D52" s="107"/>
      <c r="E52" s="107"/>
      <c r="F52" s="108"/>
      <c r="G52" s="109"/>
      <c r="I52" s="64"/>
      <c r="J52" s="64"/>
      <c r="K52" s="64"/>
      <c r="L52" s="64"/>
      <c r="M52" s="64"/>
      <c r="N52" s="64"/>
      <c r="O52" s="64"/>
      <c r="P52" s="64"/>
      <c r="Q52" s="64"/>
    </row>
    <row r="53" spans="2:17" x14ac:dyDescent="0.2">
      <c r="B53" s="110"/>
      <c r="C53" s="107" t="s">
        <v>107</v>
      </c>
      <c r="D53" s="107"/>
      <c r="E53" s="107"/>
      <c r="F53" s="108"/>
      <c r="G53" s="109"/>
      <c r="I53" s="64"/>
      <c r="J53" s="64"/>
      <c r="K53" s="64"/>
      <c r="L53" s="64"/>
      <c r="M53" s="82"/>
      <c r="N53" s="64"/>
      <c r="O53" s="64"/>
      <c r="P53" s="64"/>
      <c r="Q53" s="64"/>
    </row>
    <row r="54" spans="2:17" x14ac:dyDescent="0.2">
      <c r="B54" s="118" t="s">
        <v>108</v>
      </c>
      <c r="C54" s="119" t="s">
        <v>109</v>
      </c>
      <c r="D54" s="80" t="s">
        <v>169</v>
      </c>
      <c r="E54" s="80" t="s">
        <v>34</v>
      </c>
      <c r="F54" s="44">
        <v>4000</v>
      </c>
      <c r="G54" s="45">
        <v>4000</v>
      </c>
      <c r="H54" s="64"/>
      <c r="I54" s="64"/>
      <c r="J54" s="64"/>
      <c r="K54" s="64"/>
      <c r="L54" s="64"/>
      <c r="M54" s="64"/>
      <c r="N54" s="64"/>
      <c r="O54" s="64"/>
      <c r="P54" s="64"/>
      <c r="Q54" s="64"/>
    </row>
    <row r="55" spans="2:17" x14ac:dyDescent="0.2">
      <c r="B55" s="118" t="s">
        <v>110</v>
      </c>
      <c r="C55" s="119" t="s">
        <v>112</v>
      </c>
      <c r="D55" s="80" t="s">
        <v>169</v>
      </c>
      <c r="E55" s="80" t="s">
        <v>34</v>
      </c>
      <c r="F55" s="44">
        <v>3000</v>
      </c>
      <c r="G55" s="45">
        <v>3000</v>
      </c>
      <c r="I55" s="64"/>
      <c r="J55" s="64"/>
      <c r="K55" s="64"/>
      <c r="L55" s="64"/>
      <c r="M55" s="64"/>
      <c r="N55" s="81"/>
      <c r="O55" s="64"/>
      <c r="P55" s="64"/>
      <c r="Q55" s="64"/>
    </row>
    <row r="56" spans="2:17" ht="32" x14ac:dyDescent="0.2">
      <c r="B56" s="118" t="s">
        <v>111</v>
      </c>
      <c r="C56" s="119" t="s">
        <v>114</v>
      </c>
      <c r="D56" s="80" t="s">
        <v>169</v>
      </c>
      <c r="E56" s="80" t="s">
        <v>27</v>
      </c>
      <c r="F56" s="44">
        <v>18300</v>
      </c>
      <c r="G56" s="45">
        <v>18300</v>
      </c>
      <c r="I56" s="64"/>
      <c r="J56" s="64"/>
      <c r="K56" s="64"/>
      <c r="L56" s="64"/>
      <c r="M56" s="64"/>
      <c r="N56" s="81"/>
      <c r="O56" s="64"/>
      <c r="P56" s="64"/>
      <c r="Q56" s="64"/>
    </row>
    <row r="57" spans="2:17" x14ac:dyDescent="0.2">
      <c r="B57" s="118" t="s">
        <v>113</v>
      </c>
      <c r="C57" s="80" t="s">
        <v>41</v>
      </c>
      <c r="D57" s="80" t="s">
        <v>169</v>
      </c>
      <c r="E57" s="80" t="s">
        <v>34</v>
      </c>
      <c r="F57" s="44">
        <v>2600</v>
      </c>
      <c r="G57" s="45">
        <v>2600</v>
      </c>
      <c r="I57" s="64"/>
      <c r="J57" s="64"/>
      <c r="K57" s="64"/>
      <c r="L57" s="64"/>
      <c r="M57" s="64"/>
      <c r="N57" s="64"/>
      <c r="O57" s="64"/>
      <c r="P57" s="64"/>
      <c r="Q57" s="64"/>
    </row>
    <row r="58" spans="2:17" x14ac:dyDescent="0.2">
      <c r="B58" s="118" t="s">
        <v>115</v>
      </c>
      <c r="C58" s="120" t="s">
        <v>192</v>
      </c>
      <c r="D58" s="80" t="s">
        <v>169</v>
      </c>
      <c r="E58" s="80" t="s">
        <v>169</v>
      </c>
      <c r="F58" s="44">
        <v>270000</v>
      </c>
      <c r="G58" s="45">
        <f>F58</f>
        <v>270000</v>
      </c>
      <c r="I58" s="64"/>
      <c r="J58" s="64"/>
      <c r="K58" s="64"/>
      <c r="L58" s="64"/>
      <c r="M58" s="64"/>
      <c r="N58" s="64"/>
      <c r="O58" s="64"/>
      <c r="P58" s="64"/>
      <c r="Q58" s="64"/>
    </row>
    <row r="59" spans="2:17" x14ac:dyDescent="0.2">
      <c r="B59" s="117"/>
      <c r="C59" s="107" t="s">
        <v>116</v>
      </c>
      <c r="D59" s="107"/>
      <c r="E59" s="107"/>
      <c r="F59" s="108"/>
      <c r="G59" s="27">
        <f>SUM(G54:G58)</f>
        <v>297900</v>
      </c>
      <c r="I59" s="64"/>
      <c r="J59" s="64"/>
      <c r="K59" s="64"/>
      <c r="L59" s="64"/>
      <c r="M59" s="64"/>
      <c r="N59" s="64"/>
      <c r="O59" s="64"/>
      <c r="P59" s="64"/>
      <c r="Q59" s="64"/>
    </row>
    <row r="60" spans="2:17" x14ac:dyDescent="0.2">
      <c r="B60" s="121"/>
      <c r="C60" s="107" t="s">
        <v>117</v>
      </c>
      <c r="D60" s="107"/>
      <c r="E60" s="107"/>
      <c r="F60" s="108"/>
      <c r="G60" s="27">
        <f>G59+G51+G44+G35+G31</f>
        <v>2723283.3899999997</v>
      </c>
      <c r="I60" s="64"/>
      <c r="J60" s="64"/>
      <c r="K60" s="64"/>
      <c r="L60" s="64"/>
      <c r="M60" s="64"/>
      <c r="N60" s="64"/>
      <c r="O60" s="64"/>
      <c r="P60" s="64"/>
      <c r="Q60" s="64"/>
    </row>
    <row r="61" spans="2:17" x14ac:dyDescent="0.2">
      <c r="B61" s="117">
        <v>2</v>
      </c>
      <c r="C61" s="122" t="s">
        <v>118</v>
      </c>
      <c r="D61" s="122"/>
      <c r="E61" s="122"/>
      <c r="F61" s="123"/>
      <c r="G61" s="54"/>
      <c r="I61" s="64"/>
      <c r="J61" s="64"/>
      <c r="K61" s="64"/>
      <c r="L61" s="64"/>
      <c r="M61" s="64"/>
      <c r="N61" s="64"/>
      <c r="O61" s="64"/>
      <c r="P61" s="64"/>
      <c r="Q61" s="64"/>
    </row>
    <row r="62" spans="2:17" x14ac:dyDescent="0.2">
      <c r="B62" s="110">
        <v>2.1</v>
      </c>
      <c r="C62" s="107" t="s">
        <v>119</v>
      </c>
      <c r="D62" s="107"/>
      <c r="E62" s="107"/>
      <c r="F62" s="108"/>
      <c r="G62" s="54"/>
      <c r="I62" s="64"/>
      <c r="J62" s="64"/>
      <c r="K62" s="64"/>
      <c r="L62" s="64"/>
      <c r="M62" s="64"/>
      <c r="N62" s="93"/>
      <c r="O62" s="64"/>
      <c r="P62" s="64"/>
      <c r="Q62" s="64"/>
    </row>
    <row r="63" spans="2:17" x14ac:dyDescent="0.2">
      <c r="B63" s="118" t="s">
        <v>120</v>
      </c>
      <c r="C63" s="124" t="s">
        <v>121</v>
      </c>
      <c r="D63" s="124" t="s">
        <v>122</v>
      </c>
      <c r="E63" s="80">
        <v>3</v>
      </c>
      <c r="F63" s="125">
        <v>36000</v>
      </c>
      <c r="G63" s="126">
        <f>E63*F63</f>
        <v>108000</v>
      </c>
      <c r="I63" s="64"/>
      <c r="J63" s="64"/>
      <c r="K63" s="64"/>
      <c r="L63" s="64"/>
      <c r="M63" s="64"/>
      <c r="N63" s="64"/>
      <c r="O63" s="64"/>
      <c r="P63" s="64"/>
      <c r="Q63" s="64"/>
    </row>
    <row r="64" spans="2:17" x14ac:dyDescent="0.2">
      <c r="B64" s="118" t="s">
        <v>123</v>
      </c>
      <c r="C64" s="124" t="s">
        <v>124</v>
      </c>
      <c r="D64" s="124" t="s">
        <v>122</v>
      </c>
      <c r="E64" s="80">
        <v>3</v>
      </c>
      <c r="F64" s="125">
        <v>9924</v>
      </c>
      <c r="G64" s="126">
        <f t="shared" ref="G64:G72" si="4">E64*F64</f>
        <v>29772</v>
      </c>
      <c r="I64" s="64"/>
      <c r="J64" s="64"/>
      <c r="K64" s="64"/>
      <c r="L64" s="64"/>
      <c r="M64" s="64"/>
      <c r="N64" s="93"/>
      <c r="O64" s="64"/>
      <c r="P64" s="64"/>
      <c r="Q64" s="64"/>
    </row>
    <row r="65" spans="2:17" x14ac:dyDescent="0.2">
      <c r="B65" s="118" t="s">
        <v>125</v>
      </c>
      <c r="C65" s="124" t="s">
        <v>126</v>
      </c>
      <c r="D65" s="124" t="s">
        <v>122</v>
      </c>
      <c r="E65" s="80">
        <v>3</v>
      </c>
      <c r="F65" s="125">
        <v>8712</v>
      </c>
      <c r="G65" s="126">
        <f t="shared" si="4"/>
        <v>26136</v>
      </c>
      <c r="I65" s="64"/>
      <c r="J65" s="64"/>
      <c r="K65" s="64"/>
      <c r="L65" s="64"/>
      <c r="M65" s="64"/>
      <c r="N65" s="64"/>
      <c r="O65" s="64"/>
      <c r="P65" s="64"/>
      <c r="Q65" s="64"/>
    </row>
    <row r="66" spans="2:17" x14ac:dyDescent="0.2">
      <c r="B66" s="118" t="s">
        <v>127</v>
      </c>
      <c r="C66" s="124" t="s">
        <v>128</v>
      </c>
      <c r="D66" s="124" t="s">
        <v>122</v>
      </c>
      <c r="E66" s="80">
        <v>3</v>
      </c>
      <c r="F66" s="125">
        <v>2065.1999999999998</v>
      </c>
      <c r="G66" s="126">
        <f t="shared" si="4"/>
        <v>6195.5999999999995</v>
      </c>
      <c r="I66" s="64"/>
      <c r="J66" s="64"/>
      <c r="K66" s="64"/>
      <c r="L66" s="64"/>
      <c r="M66" s="64"/>
      <c r="N66" s="93"/>
      <c r="O66" s="64"/>
      <c r="P66" s="64"/>
      <c r="Q66" s="64"/>
    </row>
    <row r="67" spans="2:17" x14ac:dyDescent="0.2">
      <c r="B67" s="127"/>
      <c r="C67" s="128" t="s">
        <v>129</v>
      </c>
      <c r="D67" s="128"/>
      <c r="E67" s="91"/>
      <c r="F67" s="129">
        <f>SUM(F63:F66)</f>
        <v>56701.2</v>
      </c>
      <c r="G67" s="130">
        <f>SUM(G63:G66)</f>
        <v>170103.6</v>
      </c>
      <c r="I67" s="64"/>
      <c r="J67" s="64"/>
      <c r="K67" s="64"/>
      <c r="L67" s="64"/>
      <c r="M67" s="64"/>
      <c r="N67" s="93"/>
      <c r="O67" s="64"/>
      <c r="P67" s="64"/>
      <c r="Q67" s="64"/>
    </row>
    <row r="68" spans="2:17" x14ac:dyDescent="0.2">
      <c r="B68" s="113">
        <v>2.2000000000000002</v>
      </c>
      <c r="C68" s="107" t="s">
        <v>175</v>
      </c>
      <c r="D68" s="131"/>
      <c r="E68" s="91"/>
      <c r="F68" s="132"/>
      <c r="G68" s="133"/>
      <c r="I68" s="64"/>
      <c r="J68" s="64"/>
      <c r="K68" s="64"/>
      <c r="L68" s="64"/>
      <c r="M68" s="64"/>
      <c r="N68" s="64"/>
      <c r="O68" s="64"/>
      <c r="P68" s="64"/>
      <c r="Q68" s="64"/>
    </row>
    <row r="69" spans="2:17" x14ac:dyDescent="0.2">
      <c r="B69" s="118" t="s">
        <v>130</v>
      </c>
      <c r="C69" s="124" t="s">
        <v>131</v>
      </c>
      <c r="D69" s="124" t="s">
        <v>122</v>
      </c>
      <c r="E69" s="80">
        <v>3</v>
      </c>
      <c r="F69" s="125">
        <v>20580</v>
      </c>
      <c r="G69" s="126">
        <f t="shared" si="4"/>
        <v>61740</v>
      </c>
      <c r="I69" s="64"/>
      <c r="J69" s="64"/>
      <c r="K69" s="64"/>
      <c r="L69" s="64"/>
      <c r="M69" s="64"/>
      <c r="N69" s="82"/>
      <c r="O69" s="64"/>
      <c r="P69" s="64"/>
      <c r="Q69" s="64"/>
    </row>
    <row r="70" spans="2:17" x14ac:dyDescent="0.2">
      <c r="B70" s="134" t="s">
        <v>132</v>
      </c>
      <c r="C70" s="135" t="s">
        <v>133</v>
      </c>
      <c r="D70" s="135" t="s">
        <v>122</v>
      </c>
      <c r="E70" s="80">
        <v>3</v>
      </c>
      <c r="F70" s="136">
        <v>5395.2</v>
      </c>
      <c r="G70" s="126">
        <f t="shared" si="4"/>
        <v>16185.599999999999</v>
      </c>
      <c r="I70" s="64"/>
      <c r="J70" s="64"/>
      <c r="K70" s="64"/>
      <c r="L70" s="64"/>
      <c r="M70" s="64"/>
      <c r="N70" s="64"/>
      <c r="O70" s="64"/>
      <c r="P70" s="64"/>
      <c r="Q70" s="64"/>
    </row>
    <row r="71" spans="2:17" x14ac:dyDescent="0.2">
      <c r="B71" s="118" t="s">
        <v>134</v>
      </c>
      <c r="C71" s="124" t="s">
        <v>135</v>
      </c>
      <c r="D71" s="124" t="s">
        <v>122</v>
      </c>
      <c r="E71" s="80">
        <v>3</v>
      </c>
      <c r="F71" s="125">
        <v>2065.1999999999998</v>
      </c>
      <c r="G71" s="126">
        <f t="shared" si="4"/>
        <v>6195.5999999999995</v>
      </c>
      <c r="I71" s="64"/>
      <c r="J71" s="64"/>
      <c r="K71" s="64"/>
      <c r="L71" s="64"/>
      <c r="M71" s="64"/>
      <c r="N71" s="81"/>
      <c r="O71" s="64"/>
      <c r="P71" s="64"/>
      <c r="Q71" s="64"/>
    </row>
    <row r="72" spans="2:17" x14ac:dyDescent="0.2">
      <c r="B72" s="118" t="s">
        <v>136</v>
      </c>
      <c r="C72" s="124" t="s">
        <v>137</v>
      </c>
      <c r="D72" s="124" t="s">
        <v>122</v>
      </c>
      <c r="E72" s="80">
        <v>3</v>
      </c>
      <c r="F72" s="125">
        <v>4730.3999999999996</v>
      </c>
      <c r="G72" s="126">
        <f t="shared" si="4"/>
        <v>14191.199999999999</v>
      </c>
      <c r="I72" s="64"/>
      <c r="J72" s="64"/>
      <c r="K72" s="64"/>
      <c r="L72" s="64"/>
      <c r="M72" s="64"/>
      <c r="N72" s="64"/>
      <c r="O72" s="64"/>
      <c r="P72" s="64"/>
      <c r="Q72" s="64"/>
    </row>
    <row r="73" spans="2:17" x14ac:dyDescent="0.2">
      <c r="B73" s="127"/>
      <c r="C73" s="128" t="s">
        <v>116</v>
      </c>
      <c r="D73" s="131"/>
      <c r="E73" s="91"/>
      <c r="F73" s="129">
        <f>SUM(F69:F72)</f>
        <v>32770.800000000003</v>
      </c>
      <c r="G73" s="129">
        <f>SUM(G69:G72)</f>
        <v>98312.400000000009</v>
      </c>
      <c r="I73" s="64"/>
      <c r="J73" s="64"/>
      <c r="K73" s="64"/>
      <c r="L73" s="64"/>
      <c r="M73" s="64"/>
      <c r="N73" s="64"/>
      <c r="O73" s="64"/>
      <c r="P73" s="64"/>
      <c r="Q73" s="64"/>
    </row>
    <row r="74" spans="2:17" x14ac:dyDescent="0.2">
      <c r="B74" s="110"/>
      <c r="C74" s="107" t="s">
        <v>138</v>
      </c>
      <c r="D74" s="107"/>
      <c r="E74" s="91"/>
      <c r="F74" s="137">
        <f>F73+F67</f>
        <v>89472</v>
      </c>
      <c r="G74" s="129">
        <f>G73+G67</f>
        <v>268416</v>
      </c>
      <c r="I74" s="64"/>
      <c r="J74" s="64"/>
      <c r="K74" s="64"/>
      <c r="L74" s="64"/>
      <c r="M74" s="64"/>
      <c r="N74" s="64"/>
      <c r="O74" s="64"/>
      <c r="P74" s="64"/>
      <c r="Q74" s="64"/>
    </row>
    <row r="75" spans="2:17" x14ac:dyDescent="0.2">
      <c r="B75" s="110">
        <v>2.2999999999999998</v>
      </c>
      <c r="C75" s="107" t="s">
        <v>139</v>
      </c>
      <c r="D75" s="107"/>
      <c r="E75" s="91"/>
      <c r="F75" s="137"/>
      <c r="G75" s="54"/>
      <c r="I75" s="64"/>
      <c r="J75" s="64"/>
      <c r="K75" s="64"/>
      <c r="L75" s="64"/>
      <c r="M75" s="64"/>
      <c r="N75" s="64"/>
      <c r="O75" s="64"/>
      <c r="P75" s="64"/>
      <c r="Q75" s="64"/>
    </row>
    <row r="76" spans="2:17" ht="32" x14ac:dyDescent="0.2">
      <c r="B76" s="118" t="s">
        <v>140</v>
      </c>
      <c r="C76" s="119" t="s">
        <v>141</v>
      </c>
      <c r="D76" s="119" t="s">
        <v>31</v>
      </c>
      <c r="E76" s="80" t="s">
        <v>169</v>
      </c>
      <c r="F76" s="44">
        <v>30000</v>
      </c>
      <c r="G76" s="45">
        <f>F76</f>
        <v>30000</v>
      </c>
      <c r="I76" s="64"/>
      <c r="J76" s="64"/>
      <c r="K76" s="64"/>
      <c r="L76" s="64"/>
      <c r="M76" s="64"/>
      <c r="N76" s="64"/>
      <c r="O76" s="64"/>
      <c r="P76" s="64"/>
      <c r="Q76" s="64"/>
    </row>
    <row r="77" spans="2:17" x14ac:dyDescent="0.2">
      <c r="B77" s="118" t="s">
        <v>142</v>
      </c>
      <c r="C77" s="119" t="s">
        <v>143</v>
      </c>
      <c r="D77" s="119"/>
      <c r="E77" s="80" t="s">
        <v>169</v>
      </c>
      <c r="F77" s="44">
        <v>60000</v>
      </c>
      <c r="G77" s="45">
        <f>F77</f>
        <v>60000</v>
      </c>
      <c r="I77" s="64"/>
      <c r="J77" s="64"/>
      <c r="K77" s="64"/>
      <c r="L77" s="64"/>
      <c r="M77" s="64"/>
      <c r="N77" s="64"/>
      <c r="O77" s="64"/>
      <c r="P77" s="64"/>
      <c r="Q77" s="64"/>
    </row>
    <row r="78" spans="2:17" x14ac:dyDescent="0.2">
      <c r="B78" s="117"/>
      <c r="C78" s="107" t="s">
        <v>144</v>
      </c>
      <c r="D78" s="122"/>
      <c r="E78" s="91"/>
      <c r="F78" s="138"/>
      <c r="G78" s="129">
        <f>SUM(G76:G77)</f>
        <v>90000</v>
      </c>
      <c r="I78" s="64"/>
      <c r="J78" s="167"/>
      <c r="K78" s="64"/>
      <c r="L78" s="64"/>
      <c r="M78" s="64"/>
      <c r="N78" s="64"/>
      <c r="O78" s="64"/>
      <c r="P78" s="64"/>
      <c r="Q78" s="64"/>
    </row>
    <row r="79" spans="2:17" x14ac:dyDescent="0.2">
      <c r="B79" s="110">
        <v>2.4</v>
      </c>
      <c r="C79" s="107" t="s">
        <v>145</v>
      </c>
      <c r="D79" s="107"/>
      <c r="E79" s="91"/>
      <c r="F79" s="137"/>
      <c r="G79" s="54"/>
      <c r="I79" s="64"/>
      <c r="J79" s="167"/>
      <c r="K79" s="64"/>
      <c r="L79" s="64"/>
      <c r="M79" s="64"/>
      <c r="N79" s="64"/>
      <c r="O79" s="64"/>
      <c r="P79" s="64"/>
      <c r="Q79" s="64"/>
    </row>
    <row r="80" spans="2:17" x14ac:dyDescent="0.2">
      <c r="B80" s="118" t="s">
        <v>146</v>
      </c>
      <c r="C80" s="119" t="s">
        <v>147</v>
      </c>
      <c r="D80" s="94" t="s">
        <v>169</v>
      </c>
      <c r="E80" s="80"/>
      <c r="F80" s="139">
        <v>40000</v>
      </c>
      <c r="G80" s="45">
        <f>F80</f>
        <v>40000</v>
      </c>
      <c r="I80" s="64"/>
      <c r="J80" s="167"/>
      <c r="K80" s="64"/>
      <c r="L80" s="64"/>
      <c r="M80" s="64"/>
      <c r="N80" s="64"/>
      <c r="O80" s="64"/>
      <c r="P80" s="64"/>
      <c r="Q80" s="64"/>
    </row>
    <row r="81" spans="2:17" x14ac:dyDescent="0.2">
      <c r="B81" s="118" t="s">
        <v>148</v>
      </c>
      <c r="C81" s="119" t="s">
        <v>149</v>
      </c>
      <c r="D81" s="119" t="s">
        <v>122</v>
      </c>
      <c r="E81" s="80">
        <v>3</v>
      </c>
      <c r="F81" s="139">
        <v>5000</v>
      </c>
      <c r="G81" s="126">
        <f t="shared" ref="G81:G83" si="5">E81*F81</f>
        <v>15000</v>
      </c>
      <c r="I81" s="64"/>
      <c r="J81" s="64"/>
      <c r="K81" s="64"/>
      <c r="L81" s="64"/>
      <c r="M81" s="64"/>
      <c r="N81" s="64"/>
      <c r="O81" s="64"/>
      <c r="P81" s="64"/>
      <c r="Q81" s="64"/>
    </row>
    <row r="82" spans="2:17" x14ac:dyDescent="0.2">
      <c r="B82" s="118" t="s">
        <v>150</v>
      </c>
      <c r="C82" s="119" t="s">
        <v>43</v>
      </c>
      <c r="D82" s="119" t="s">
        <v>122</v>
      </c>
      <c r="E82" s="80">
        <v>3</v>
      </c>
      <c r="F82" s="139">
        <v>2000</v>
      </c>
      <c r="G82" s="126">
        <f t="shared" si="5"/>
        <v>6000</v>
      </c>
      <c r="I82" s="64"/>
      <c r="J82" s="64"/>
      <c r="K82" s="64"/>
      <c r="L82" s="64"/>
      <c r="M82" s="64"/>
      <c r="N82" s="64"/>
      <c r="O82" s="64"/>
      <c r="P82" s="64"/>
      <c r="Q82" s="64"/>
    </row>
    <row r="83" spans="2:17" x14ac:dyDescent="0.2">
      <c r="B83" s="118" t="s">
        <v>151</v>
      </c>
      <c r="C83" s="119" t="s">
        <v>152</v>
      </c>
      <c r="D83" s="119" t="s">
        <v>122</v>
      </c>
      <c r="E83" s="80">
        <v>3</v>
      </c>
      <c r="F83" s="139">
        <v>10000</v>
      </c>
      <c r="G83" s="126">
        <f t="shared" si="5"/>
        <v>30000</v>
      </c>
      <c r="I83" s="64"/>
      <c r="J83" s="64"/>
      <c r="K83" s="64"/>
      <c r="L83" s="64"/>
      <c r="M83" s="64"/>
      <c r="N83" s="64"/>
      <c r="O83" s="64"/>
      <c r="P83" s="64"/>
      <c r="Q83" s="64"/>
    </row>
    <row r="84" spans="2:17" s="153" customFormat="1" x14ac:dyDescent="0.2">
      <c r="B84" s="154" t="s">
        <v>153</v>
      </c>
      <c r="C84" s="90" t="s">
        <v>154</v>
      </c>
      <c r="D84" s="90" t="s">
        <v>122</v>
      </c>
      <c r="E84" s="89">
        <v>3</v>
      </c>
      <c r="F84" s="139">
        <v>21180</v>
      </c>
      <c r="G84" s="150">
        <f>F84*E84</f>
        <v>63540</v>
      </c>
      <c r="I84" s="155"/>
      <c r="J84" s="155"/>
      <c r="K84" s="155"/>
      <c r="L84" s="155"/>
      <c r="M84" s="155"/>
      <c r="N84" s="155"/>
      <c r="O84" s="155"/>
      <c r="P84" s="155"/>
      <c r="Q84" s="155"/>
    </row>
    <row r="85" spans="2:17" x14ac:dyDescent="0.2">
      <c r="B85" s="118" t="s">
        <v>155</v>
      </c>
      <c r="C85" s="119" t="s">
        <v>156</v>
      </c>
      <c r="D85" s="119"/>
      <c r="E85" s="80"/>
      <c r="F85" s="139">
        <v>10000</v>
      </c>
      <c r="G85" s="126">
        <v>10000</v>
      </c>
      <c r="I85" s="64"/>
      <c r="J85" s="64"/>
      <c r="K85" s="64"/>
      <c r="L85" s="64"/>
      <c r="M85" s="64"/>
      <c r="N85" s="64"/>
      <c r="O85" s="64"/>
      <c r="P85" s="64"/>
      <c r="Q85" s="64"/>
    </row>
    <row r="86" spans="2:17" x14ac:dyDescent="0.2">
      <c r="B86" s="118" t="s">
        <v>157</v>
      </c>
      <c r="C86" s="119" t="s">
        <v>158</v>
      </c>
      <c r="D86" s="119"/>
      <c r="E86" s="80"/>
      <c r="F86" s="139">
        <v>10000</v>
      </c>
      <c r="G86" s="126">
        <v>10000</v>
      </c>
      <c r="I86" s="64"/>
      <c r="J86" s="64"/>
      <c r="K86" s="64"/>
      <c r="L86" s="64"/>
      <c r="M86" s="64"/>
      <c r="N86" s="64"/>
      <c r="O86" s="64"/>
      <c r="P86" s="64"/>
      <c r="Q86" s="64"/>
    </row>
    <row r="87" spans="2:17" x14ac:dyDescent="0.2">
      <c r="B87" s="118" t="s">
        <v>159</v>
      </c>
      <c r="C87" s="119" t="s">
        <v>160</v>
      </c>
      <c r="D87" s="119" t="s">
        <v>122</v>
      </c>
      <c r="E87" s="80">
        <v>12</v>
      </c>
      <c r="F87" s="139">
        <v>600</v>
      </c>
      <c r="G87" s="126">
        <f t="shared" ref="G87" si="6">E87*F87</f>
        <v>7200</v>
      </c>
      <c r="I87" s="64"/>
      <c r="J87" s="64"/>
      <c r="K87" s="64"/>
      <c r="L87" s="64"/>
      <c r="M87" s="64"/>
      <c r="N87" s="64"/>
      <c r="O87" s="64"/>
      <c r="P87" s="64"/>
      <c r="Q87" s="64"/>
    </row>
    <row r="88" spans="2:17" x14ac:dyDescent="0.2">
      <c r="B88" s="118" t="s">
        <v>161</v>
      </c>
      <c r="C88" s="119" t="s">
        <v>162</v>
      </c>
      <c r="D88" s="94" t="s">
        <v>169</v>
      </c>
      <c r="E88" s="80"/>
      <c r="F88" s="55">
        <v>30000</v>
      </c>
      <c r="G88" s="126">
        <v>30000</v>
      </c>
      <c r="I88" s="64"/>
      <c r="J88" s="64"/>
      <c r="K88" s="64"/>
      <c r="L88" s="64"/>
      <c r="M88" s="64"/>
      <c r="N88" s="64"/>
      <c r="O88" s="64"/>
      <c r="P88" s="64"/>
      <c r="Q88" s="64"/>
    </row>
    <row r="89" spans="2:17" x14ac:dyDescent="0.2">
      <c r="B89" s="118" t="s">
        <v>163</v>
      </c>
      <c r="C89" s="140" t="s">
        <v>164</v>
      </c>
      <c r="D89" s="140"/>
      <c r="E89" s="80"/>
      <c r="F89" s="141"/>
      <c r="G89" s="45">
        <v>0</v>
      </c>
    </row>
    <row r="90" spans="2:17" ht="32" x14ac:dyDescent="0.2">
      <c r="B90" s="14" t="s">
        <v>224</v>
      </c>
      <c r="C90" s="199" t="s">
        <v>225</v>
      </c>
      <c r="D90" s="20" t="s">
        <v>169</v>
      </c>
      <c r="E90" s="80" t="s">
        <v>169</v>
      </c>
      <c r="F90" s="41" t="s">
        <v>169</v>
      </c>
      <c r="G90" s="45">
        <v>205212.34</v>
      </c>
      <c r="H90"/>
    </row>
    <row r="91" spans="2:17" x14ac:dyDescent="0.2">
      <c r="B91" s="121"/>
      <c r="C91" s="107" t="s">
        <v>144</v>
      </c>
      <c r="D91" s="122"/>
      <c r="E91" s="91"/>
      <c r="F91" s="138"/>
      <c r="G91" s="130">
        <f>SUM(G80:G90)</f>
        <v>416952.33999999997</v>
      </c>
      <c r="H91"/>
    </row>
    <row r="92" spans="2:17" x14ac:dyDescent="0.2">
      <c r="B92" s="121"/>
      <c r="C92" s="107" t="s">
        <v>165</v>
      </c>
      <c r="D92" s="122"/>
      <c r="E92" s="91"/>
      <c r="F92" s="138"/>
      <c r="G92" s="130">
        <f>G91+G78+G74</f>
        <v>775368.34</v>
      </c>
      <c r="H92"/>
    </row>
    <row r="93" spans="2:17" ht="17" thickBot="1" x14ac:dyDescent="0.25">
      <c r="B93" s="142"/>
      <c r="C93" s="143" t="s">
        <v>44</v>
      </c>
      <c r="D93" s="144"/>
      <c r="E93" s="95"/>
      <c r="F93" s="145"/>
      <c r="G93" s="146">
        <f>G92+G60</f>
        <v>3498651.7299999995</v>
      </c>
      <c r="H93"/>
    </row>
    <row r="94" spans="2:17" x14ac:dyDescent="0.2">
      <c r="C94" s="147" t="s">
        <v>180</v>
      </c>
      <c r="G94" s="96">
        <f>G92/G93*100</f>
        <v>22.161918357046648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S96"/>
  <sheetViews>
    <sheetView tabSelected="1" workbookViewId="0">
      <selection activeCell="H95" sqref="H95"/>
    </sheetView>
  </sheetViews>
  <sheetFormatPr baseColWidth="10" defaultColWidth="8.83203125" defaultRowHeight="16" x14ac:dyDescent="0.2"/>
  <cols>
    <col min="1" max="1" width="8.83203125" style="254"/>
    <col min="2" max="2" width="8.83203125" style="306"/>
    <col min="3" max="3" width="45.33203125" style="254" customWidth="1"/>
    <col min="4" max="5" width="11.33203125" style="254" customWidth="1"/>
    <col min="6" max="6" width="13.5" style="254" customWidth="1"/>
    <col min="7" max="7" width="12.83203125" style="254" customWidth="1"/>
    <col min="8" max="8" width="13.1640625" style="308" customWidth="1"/>
    <col min="9" max="9" width="14.6640625" style="321" customWidth="1"/>
    <col min="10" max="10" width="12" style="254" bestFit="1" customWidth="1"/>
    <col min="11" max="11" width="12.83203125" style="254" customWidth="1"/>
    <col min="12" max="12" width="50.6640625" style="254" customWidth="1"/>
    <col min="13" max="15" width="8.83203125" style="254"/>
    <col min="16" max="16" width="11.5" style="254" customWidth="1"/>
    <col min="17" max="16384" width="8.83203125" style="254"/>
  </cols>
  <sheetData>
    <row r="1" spans="2:19" ht="21" x14ac:dyDescent="0.25">
      <c r="B1" s="313" t="s">
        <v>260</v>
      </c>
      <c r="C1" s="312"/>
      <c r="E1" s="215"/>
      <c r="F1" s="252"/>
      <c r="G1" s="252"/>
      <c r="H1" s="253"/>
      <c r="I1" s="325"/>
      <c r="J1" s="252"/>
      <c r="K1" s="252"/>
    </row>
    <row r="2" spans="2:19" ht="19" x14ac:dyDescent="0.25">
      <c r="B2" s="314" t="s">
        <v>261</v>
      </c>
      <c r="C2" s="315"/>
      <c r="D2" s="315" t="s">
        <v>264</v>
      </c>
      <c r="E2" s="215"/>
      <c r="F2" s="252"/>
      <c r="G2" s="252"/>
      <c r="H2" s="253"/>
      <c r="I2" s="326"/>
      <c r="J2" s="255"/>
      <c r="K2" s="256"/>
    </row>
    <row r="3" spans="2:19" ht="19" x14ac:dyDescent="0.25">
      <c r="B3" s="314" t="s">
        <v>262</v>
      </c>
      <c r="C3" s="315"/>
      <c r="D3" s="315" t="s">
        <v>265</v>
      </c>
      <c r="E3" s="215"/>
      <c r="F3" s="252"/>
      <c r="G3" s="252"/>
      <c r="H3" s="253"/>
      <c r="I3" s="326"/>
      <c r="J3" s="255"/>
      <c r="K3" s="256"/>
    </row>
    <row r="4" spans="2:19" ht="20" thickBot="1" x14ac:dyDescent="0.3">
      <c r="B4" s="316" t="s">
        <v>263</v>
      </c>
      <c r="C4" s="317"/>
      <c r="D4" s="216"/>
      <c r="E4" s="216"/>
      <c r="F4" s="257"/>
      <c r="G4" s="257"/>
      <c r="H4" s="258"/>
      <c r="I4" s="326"/>
      <c r="J4" s="255"/>
      <c r="K4" s="256"/>
    </row>
    <row r="5" spans="2:19" ht="36" customHeight="1" thickBot="1" x14ac:dyDescent="0.25">
      <c r="B5" s="217" t="s">
        <v>171</v>
      </c>
      <c r="C5" s="100" t="s">
        <v>172</v>
      </c>
      <c r="D5" s="228" t="s">
        <v>1</v>
      </c>
      <c r="E5" s="228" t="s">
        <v>2</v>
      </c>
      <c r="F5" s="228" t="s">
        <v>173</v>
      </c>
      <c r="G5" s="309" t="s">
        <v>240</v>
      </c>
      <c r="H5" s="310" t="s">
        <v>241</v>
      </c>
      <c r="J5" s="259"/>
    </row>
    <row r="6" spans="2:19" ht="17" thickBot="1" x14ac:dyDescent="0.25">
      <c r="B6" s="218">
        <v>1</v>
      </c>
      <c r="C6" s="311" t="s">
        <v>29</v>
      </c>
      <c r="D6" s="104"/>
      <c r="E6" s="236"/>
      <c r="F6" s="236"/>
      <c r="G6" s="236"/>
      <c r="H6" s="318" t="s">
        <v>271</v>
      </c>
      <c r="J6" s="260"/>
      <c r="K6" s="260"/>
      <c r="L6" s="75"/>
      <c r="M6" s="260"/>
      <c r="N6" s="260"/>
      <c r="O6" s="260"/>
      <c r="P6" s="260"/>
      <c r="Q6" s="260"/>
      <c r="R6" s="260"/>
      <c r="S6" s="260"/>
    </row>
    <row r="7" spans="2:19" x14ac:dyDescent="0.2">
      <c r="B7" s="261">
        <v>1.1000000000000001</v>
      </c>
      <c r="C7" s="262" t="s">
        <v>30</v>
      </c>
      <c r="D7" s="263"/>
      <c r="E7" s="264"/>
      <c r="F7" s="264"/>
      <c r="G7" s="237"/>
      <c r="H7" s="265"/>
      <c r="J7" s="260"/>
      <c r="K7" s="260"/>
      <c r="L7" s="260"/>
      <c r="M7" s="260"/>
      <c r="N7" s="260"/>
      <c r="O7" s="260"/>
      <c r="P7" s="260"/>
      <c r="Q7" s="260"/>
      <c r="R7" s="260"/>
      <c r="S7" s="260"/>
    </row>
    <row r="8" spans="2:19" x14ac:dyDescent="0.2">
      <c r="B8" s="266" t="s">
        <v>58</v>
      </c>
      <c r="C8" s="267" t="s">
        <v>61</v>
      </c>
      <c r="D8" s="268" t="s">
        <v>3</v>
      </c>
      <c r="E8" s="269">
        <v>250</v>
      </c>
      <c r="F8" s="270">
        <v>1450</v>
      </c>
      <c r="G8" s="271">
        <f t="shared" ref="G8:G16" si="0">E8*F8</f>
        <v>362500</v>
      </c>
      <c r="H8" s="272">
        <f>G8*0.036</f>
        <v>13049.999999999998</v>
      </c>
      <c r="J8" s="273"/>
      <c r="K8" s="260"/>
      <c r="L8" s="260"/>
      <c r="M8" s="260"/>
      <c r="N8" s="260"/>
      <c r="O8" s="260"/>
      <c r="P8" s="260"/>
      <c r="Q8" s="260"/>
      <c r="R8" s="260"/>
      <c r="S8" s="260"/>
    </row>
    <row r="9" spans="2:19" x14ac:dyDescent="0.2">
      <c r="B9" s="266" t="s">
        <v>65</v>
      </c>
      <c r="C9" s="267" t="s">
        <v>62</v>
      </c>
      <c r="D9" s="268" t="s">
        <v>3</v>
      </c>
      <c r="E9" s="269">
        <v>154</v>
      </c>
      <c r="F9" s="270">
        <v>1000</v>
      </c>
      <c r="G9" s="271">
        <f t="shared" si="0"/>
        <v>154000</v>
      </c>
      <c r="H9" s="272">
        <f t="shared" ref="H9:H28" si="1">G9*0.036</f>
        <v>5544</v>
      </c>
      <c r="J9" s="273"/>
      <c r="K9" s="260"/>
      <c r="L9" s="260"/>
      <c r="M9" s="260"/>
      <c r="N9" s="260"/>
      <c r="O9" s="260"/>
      <c r="P9" s="260"/>
      <c r="Q9" s="260"/>
      <c r="R9" s="260"/>
      <c r="S9" s="260"/>
    </row>
    <row r="10" spans="2:19" x14ac:dyDescent="0.2">
      <c r="B10" s="266" t="s">
        <v>66</v>
      </c>
      <c r="C10" s="267" t="s">
        <v>63</v>
      </c>
      <c r="D10" s="268" t="s">
        <v>3</v>
      </c>
      <c r="E10" s="269">
        <v>136</v>
      </c>
      <c r="F10" s="270">
        <v>780</v>
      </c>
      <c r="G10" s="271">
        <f t="shared" si="0"/>
        <v>106080</v>
      </c>
      <c r="H10" s="272">
        <f t="shared" si="1"/>
        <v>3818.8799999999997</v>
      </c>
      <c r="J10" s="273"/>
      <c r="K10" s="260"/>
      <c r="L10" s="260"/>
      <c r="M10" s="260"/>
      <c r="N10" s="260"/>
      <c r="O10" s="260"/>
      <c r="P10" s="260"/>
      <c r="Q10" s="260"/>
      <c r="R10" s="260"/>
      <c r="S10" s="260"/>
    </row>
    <row r="11" spans="2:19" x14ac:dyDescent="0.2">
      <c r="B11" s="266" t="s">
        <v>67</v>
      </c>
      <c r="C11" s="267" t="s">
        <v>64</v>
      </c>
      <c r="D11" s="268" t="s">
        <v>3</v>
      </c>
      <c r="E11" s="269">
        <v>445</v>
      </c>
      <c r="F11" s="270">
        <v>730</v>
      </c>
      <c r="G11" s="271">
        <f t="shared" si="0"/>
        <v>324850</v>
      </c>
      <c r="H11" s="272">
        <f t="shared" si="1"/>
        <v>11694.599999999999</v>
      </c>
      <c r="J11" s="273"/>
      <c r="K11" s="260"/>
      <c r="L11" s="260"/>
      <c r="M11" s="260"/>
      <c r="N11" s="260"/>
      <c r="O11" s="260"/>
      <c r="P11" s="81"/>
      <c r="Q11" s="260"/>
      <c r="R11" s="260"/>
      <c r="S11" s="260"/>
    </row>
    <row r="12" spans="2:19" x14ac:dyDescent="0.2">
      <c r="B12" s="266" t="s">
        <v>68</v>
      </c>
      <c r="C12" s="267" t="s">
        <v>4</v>
      </c>
      <c r="D12" s="268" t="s">
        <v>179</v>
      </c>
      <c r="E12" s="269">
        <f>117.694505*4</f>
        <v>470.77802000000003</v>
      </c>
      <c r="F12" s="270">
        <v>280</v>
      </c>
      <c r="G12" s="271">
        <f t="shared" si="0"/>
        <v>131817.8456</v>
      </c>
      <c r="H12" s="272">
        <f t="shared" si="1"/>
        <v>4745.4424415999993</v>
      </c>
      <c r="J12" s="273"/>
      <c r="K12" s="260"/>
      <c r="L12" s="260"/>
      <c r="M12" s="260"/>
      <c r="N12" s="260"/>
      <c r="O12" s="260"/>
      <c r="P12" s="260"/>
      <c r="Q12" s="260"/>
      <c r="R12" s="260"/>
      <c r="S12" s="260"/>
    </row>
    <row r="13" spans="2:19" x14ac:dyDescent="0.2">
      <c r="B13" s="266" t="s">
        <v>69</v>
      </c>
      <c r="C13" s="267" t="s">
        <v>5</v>
      </c>
      <c r="D13" s="268" t="s">
        <v>6</v>
      </c>
      <c r="E13" s="269">
        <v>357.56600000000003</v>
      </c>
      <c r="F13" s="270">
        <v>35</v>
      </c>
      <c r="G13" s="271">
        <f t="shared" si="0"/>
        <v>12514.810000000001</v>
      </c>
      <c r="H13" s="272">
        <f t="shared" si="1"/>
        <v>450.53316000000001</v>
      </c>
      <c r="J13" s="273"/>
      <c r="K13" s="260"/>
      <c r="L13" s="260"/>
      <c r="M13" s="260"/>
      <c r="N13" s="260"/>
      <c r="O13" s="260"/>
      <c r="P13" s="274"/>
      <c r="Q13" s="260"/>
      <c r="R13" s="260"/>
      <c r="S13" s="260"/>
    </row>
    <row r="14" spans="2:19" x14ac:dyDescent="0.2">
      <c r="B14" s="266" t="s">
        <v>70</v>
      </c>
      <c r="C14" s="267" t="s">
        <v>7</v>
      </c>
      <c r="D14" s="268" t="s">
        <v>8</v>
      </c>
      <c r="E14" s="269">
        <v>180</v>
      </c>
      <c r="F14" s="270">
        <v>125</v>
      </c>
      <c r="G14" s="271">
        <f t="shared" si="0"/>
        <v>22500</v>
      </c>
      <c r="H14" s="272">
        <f t="shared" si="1"/>
        <v>809.99999999999989</v>
      </c>
      <c r="J14" s="273"/>
      <c r="K14" s="260"/>
      <c r="L14" s="260"/>
      <c r="M14" s="260"/>
      <c r="N14" s="260"/>
      <c r="O14" s="260"/>
      <c r="P14" s="274"/>
      <c r="Q14" s="260"/>
      <c r="R14" s="260"/>
      <c r="S14" s="260"/>
    </row>
    <row r="15" spans="2:19" x14ac:dyDescent="0.2">
      <c r="B15" s="266" t="s">
        <v>71</v>
      </c>
      <c r="C15" s="267" t="s">
        <v>9</v>
      </c>
      <c r="D15" s="268" t="s">
        <v>8</v>
      </c>
      <c r="E15" s="269">
        <v>240</v>
      </c>
      <c r="F15" s="270">
        <v>190</v>
      </c>
      <c r="G15" s="271">
        <f t="shared" si="0"/>
        <v>45600</v>
      </c>
      <c r="H15" s="272">
        <f t="shared" si="1"/>
        <v>1641.6</v>
      </c>
      <c r="J15" s="273"/>
      <c r="K15" s="260"/>
      <c r="L15" s="260"/>
      <c r="M15" s="260"/>
      <c r="N15" s="260"/>
      <c r="O15" s="260"/>
      <c r="P15" s="274"/>
      <c r="Q15" s="260"/>
      <c r="R15" s="260"/>
      <c r="S15" s="260"/>
    </row>
    <row r="16" spans="2:19" x14ac:dyDescent="0.2">
      <c r="B16" s="266" t="s">
        <v>72</v>
      </c>
      <c r="C16" s="267" t="s">
        <v>10</v>
      </c>
      <c r="D16" s="268" t="s">
        <v>11</v>
      </c>
      <c r="E16" s="269">
        <v>4</v>
      </c>
      <c r="F16" s="270">
        <v>670</v>
      </c>
      <c r="G16" s="271">
        <f t="shared" si="0"/>
        <v>2680</v>
      </c>
      <c r="H16" s="272">
        <f t="shared" si="1"/>
        <v>96.47999999999999</v>
      </c>
      <c r="J16" s="273"/>
      <c r="K16" s="260"/>
      <c r="L16" s="260"/>
      <c r="M16" s="260"/>
      <c r="N16" s="260"/>
      <c r="O16" s="260"/>
      <c r="P16" s="274"/>
      <c r="Q16" s="260"/>
      <c r="R16" s="260"/>
      <c r="S16" s="260"/>
    </row>
    <row r="17" spans="2:19" x14ac:dyDescent="0.2">
      <c r="B17" s="266" t="s">
        <v>73</v>
      </c>
      <c r="C17" s="267" t="s">
        <v>12</v>
      </c>
      <c r="D17" s="268" t="s">
        <v>13</v>
      </c>
      <c r="E17" s="269" t="s">
        <v>14</v>
      </c>
      <c r="F17" s="270">
        <f>(G8+G9+G10+G11)*0.15</f>
        <v>142114.5</v>
      </c>
      <c r="G17" s="271">
        <f>F17</f>
        <v>142114.5</v>
      </c>
      <c r="H17" s="272">
        <f t="shared" si="1"/>
        <v>5116.1219999999994</v>
      </c>
      <c r="J17" s="273"/>
      <c r="K17" s="260"/>
      <c r="L17" s="260"/>
      <c r="M17" s="260"/>
      <c r="N17" s="260"/>
      <c r="O17" s="260"/>
      <c r="P17" s="81"/>
      <c r="Q17" s="260"/>
      <c r="R17" s="260"/>
      <c r="S17" s="260"/>
    </row>
    <row r="18" spans="2:19" x14ac:dyDescent="0.2">
      <c r="B18" s="266" t="s">
        <v>74</v>
      </c>
      <c r="C18" s="267" t="s">
        <v>15</v>
      </c>
      <c r="D18" s="268" t="s">
        <v>16</v>
      </c>
      <c r="E18" s="269">
        <v>100.27369999999999</v>
      </c>
      <c r="F18" s="270">
        <v>2000</v>
      </c>
      <c r="G18" s="271">
        <f t="shared" ref="G18:G25" si="2">E18*F18</f>
        <v>200547.4</v>
      </c>
      <c r="H18" s="272">
        <f t="shared" si="1"/>
        <v>7219.7063999999991</v>
      </c>
      <c r="J18" s="273"/>
      <c r="K18" s="260"/>
      <c r="L18" s="260"/>
      <c r="M18" s="260"/>
      <c r="N18" s="260"/>
      <c r="O18" s="260"/>
      <c r="P18" s="260"/>
      <c r="Q18" s="260"/>
      <c r="R18" s="260"/>
      <c r="S18" s="260"/>
    </row>
    <row r="19" spans="2:19" x14ac:dyDescent="0.2">
      <c r="B19" s="266" t="s">
        <v>75</v>
      </c>
      <c r="C19" s="267" t="s">
        <v>17</v>
      </c>
      <c r="D19" s="268" t="s">
        <v>16</v>
      </c>
      <c r="E19" s="269">
        <v>49.086999999999996</v>
      </c>
      <c r="F19" s="270">
        <v>3400</v>
      </c>
      <c r="G19" s="271">
        <f t="shared" si="2"/>
        <v>166895.79999999999</v>
      </c>
      <c r="H19" s="272">
        <f t="shared" si="1"/>
        <v>6008.2487999999994</v>
      </c>
      <c r="J19" s="273"/>
      <c r="K19" s="260"/>
      <c r="L19" s="260"/>
      <c r="M19" s="260"/>
      <c r="N19" s="260"/>
      <c r="O19" s="260"/>
      <c r="P19" s="274"/>
      <c r="Q19" s="260"/>
      <c r="R19" s="260"/>
      <c r="S19" s="260"/>
    </row>
    <row r="20" spans="2:19" x14ac:dyDescent="0.2">
      <c r="B20" s="266" t="s">
        <v>76</v>
      </c>
      <c r="C20" s="267" t="s">
        <v>18</v>
      </c>
      <c r="D20" s="268" t="s">
        <v>16</v>
      </c>
      <c r="E20" s="269">
        <v>149.077</v>
      </c>
      <c r="F20" s="270">
        <v>670</v>
      </c>
      <c r="G20" s="271">
        <f t="shared" si="2"/>
        <v>99881.59</v>
      </c>
      <c r="H20" s="272">
        <f t="shared" si="1"/>
        <v>3595.7372399999995</v>
      </c>
      <c r="J20" s="273"/>
      <c r="K20" s="260"/>
      <c r="L20" s="260"/>
      <c r="M20" s="260"/>
      <c r="N20" s="260"/>
      <c r="O20" s="260"/>
      <c r="P20" s="81"/>
      <c r="Q20" s="260"/>
      <c r="R20" s="260"/>
      <c r="S20" s="260"/>
    </row>
    <row r="21" spans="2:19" x14ac:dyDescent="0.2">
      <c r="B21" s="266" t="s">
        <v>77</v>
      </c>
      <c r="C21" s="267" t="s">
        <v>19</v>
      </c>
      <c r="D21" s="268" t="s">
        <v>6</v>
      </c>
      <c r="E21" s="269">
        <v>7</v>
      </c>
      <c r="F21" s="270">
        <v>110</v>
      </c>
      <c r="G21" s="271">
        <f t="shared" si="2"/>
        <v>770</v>
      </c>
      <c r="H21" s="272">
        <f t="shared" si="1"/>
        <v>27.72</v>
      </c>
      <c r="J21" s="273"/>
      <c r="K21" s="260"/>
      <c r="L21" s="260"/>
      <c r="M21" s="260"/>
      <c r="N21" s="260"/>
      <c r="O21" s="260"/>
      <c r="P21" s="260"/>
      <c r="Q21" s="260"/>
      <c r="R21" s="260"/>
      <c r="S21" s="260"/>
    </row>
    <row r="22" spans="2:19" x14ac:dyDescent="0.2">
      <c r="B22" s="266" t="s">
        <v>78</v>
      </c>
      <c r="C22" s="267" t="s">
        <v>20</v>
      </c>
      <c r="D22" s="268" t="s">
        <v>6</v>
      </c>
      <c r="E22" s="269">
        <v>75</v>
      </c>
      <c r="F22" s="270">
        <v>60</v>
      </c>
      <c r="G22" s="271">
        <f t="shared" si="2"/>
        <v>4500</v>
      </c>
      <c r="H22" s="272">
        <f t="shared" si="1"/>
        <v>162</v>
      </c>
      <c r="J22" s="273"/>
      <c r="K22" s="260"/>
      <c r="L22" s="260"/>
      <c r="M22" s="260"/>
      <c r="N22" s="260"/>
      <c r="O22" s="260"/>
      <c r="P22" s="260"/>
      <c r="Q22" s="260"/>
      <c r="R22" s="260"/>
      <c r="S22" s="260"/>
    </row>
    <row r="23" spans="2:19" x14ac:dyDescent="0.2">
      <c r="B23" s="266" t="s">
        <v>79</v>
      </c>
      <c r="C23" s="267" t="s">
        <v>248</v>
      </c>
      <c r="D23" s="268" t="s">
        <v>22</v>
      </c>
      <c r="E23" s="269">
        <v>6</v>
      </c>
      <c r="F23" s="270">
        <v>175</v>
      </c>
      <c r="G23" s="271">
        <f t="shared" si="2"/>
        <v>1050</v>
      </c>
      <c r="H23" s="272">
        <f t="shared" si="1"/>
        <v>37.799999999999997</v>
      </c>
      <c r="J23" s="273"/>
      <c r="K23" s="260"/>
      <c r="L23" s="260"/>
      <c r="M23" s="260"/>
      <c r="N23" s="260"/>
      <c r="O23" s="260"/>
      <c r="P23" s="260"/>
      <c r="Q23" s="260"/>
      <c r="R23" s="260"/>
      <c r="S23" s="260"/>
    </row>
    <row r="24" spans="2:19" x14ac:dyDescent="0.2">
      <c r="B24" s="266" t="s">
        <v>80</v>
      </c>
      <c r="C24" s="267" t="s">
        <v>247</v>
      </c>
      <c r="D24" s="268" t="s">
        <v>0</v>
      </c>
      <c r="E24" s="269">
        <v>42</v>
      </c>
      <c r="F24" s="270">
        <v>120</v>
      </c>
      <c r="G24" s="271">
        <f t="shared" si="2"/>
        <v>5040</v>
      </c>
      <c r="H24" s="272">
        <f t="shared" si="1"/>
        <v>181.44</v>
      </c>
      <c r="J24" s="273"/>
      <c r="K24" s="260"/>
      <c r="L24" s="260"/>
      <c r="M24" s="260"/>
      <c r="N24" s="260"/>
      <c r="O24" s="260"/>
      <c r="P24" s="81"/>
      <c r="Q24" s="260"/>
      <c r="R24" s="260"/>
      <c r="S24" s="260"/>
    </row>
    <row r="25" spans="2:19" x14ac:dyDescent="0.2">
      <c r="B25" s="266" t="s">
        <v>81</v>
      </c>
      <c r="C25" s="267" t="s">
        <v>24</v>
      </c>
      <c r="D25" s="268" t="s">
        <v>25</v>
      </c>
      <c r="E25" s="269">
        <v>28.27</v>
      </c>
      <c r="F25" s="270">
        <v>310</v>
      </c>
      <c r="G25" s="271">
        <f t="shared" si="2"/>
        <v>8763.7000000000007</v>
      </c>
      <c r="H25" s="272">
        <f t="shared" si="1"/>
        <v>315.4932</v>
      </c>
      <c r="J25" s="273"/>
      <c r="K25" s="260"/>
      <c r="L25" s="260"/>
      <c r="M25" s="260"/>
      <c r="N25" s="260"/>
      <c r="O25" s="260"/>
      <c r="P25" s="260"/>
      <c r="Q25" s="260"/>
      <c r="R25" s="260"/>
      <c r="S25" s="260"/>
    </row>
    <row r="26" spans="2:19" x14ac:dyDescent="0.2">
      <c r="B26" s="266" t="s">
        <v>82</v>
      </c>
      <c r="C26" s="267" t="s">
        <v>26</v>
      </c>
      <c r="D26" s="268" t="s">
        <v>266</v>
      </c>
      <c r="E26" s="269" t="s">
        <v>267</v>
      </c>
      <c r="F26" s="270">
        <v>40000</v>
      </c>
      <c r="G26" s="271">
        <v>40000</v>
      </c>
      <c r="H26" s="272">
        <f t="shared" si="1"/>
        <v>1440</v>
      </c>
      <c r="K26" s="260"/>
      <c r="L26" s="260"/>
      <c r="M26" s="260"/>
      <c r="N26" s="260"/>
      <c r="O26" s="260"/>
      <c r="P26" s="260"/>
      <c r="Q26" s="260"/>
      <c r="R26" s="260"/>
      <c r="S26" s="260"/>
    </row>
    <row r="27" spans="2:19" x14ac:dyDescent="0.2">
      <c r="B27" s="266" t="s">
        <v>83</v>
      </c>
      <c r="C27" s="267" t="s">
        <v>28</v>
      </c>
      <c r="D27" s="268" t="s">
        <v>0</v>
      </c>
      <c r="E27" s="269">
        <v>2</v>
      </c>
      <c r="F27" s="270">
        <v>3625</v>
      </c>
      <c r="G27" s="271">
        <f>E27*F27</f>
        <v>7250</v>
      </c>
      <c r="H27" s="272">
        <f t="shared" si="1"/>
        <v>261</v>
      </c>
      <c r="K27" s="260"/>
      <c r="L27" s="260"/>
      <c r="M27" s="260"/>
      <c r="N27" s="260"/>
      <c r="O27" s="260"/>
      <c r="P27" s="260"/>
      <c r="Q27" s="260"/>
      <c r="R27" s="260"/>
      <c r="S27" s="260"/>
    </row>
    <row r="28" spans="2:19" x14ac:dyDescent="0.2">
      <c r="B28" s="266" t="s">
        <v>84</v>
      </c>
      <c r="C28" s="267" t="s">
        <v>170</v>
      </c>
      <c r="D28" s="268" t="s">
        <v>266</v>
      </c>
      <c r="E28" s="269"/>
      <c r="F28" s="270">
        <f>24718.34+24000</f>
        <v>48718.34</v>
      </c>
      <c r="G28" s="271">
        <f>F28</f>
        <v>48718.34</v>
      </c>
      <c r="H28" s="272">
        <f t="shared" si="1"/>
        <v>1753.8602399999997</v>
      </c>
      <c r="K28" s="260"/>
      <c r="L28" s="260"/>
      <c r="M28" s="260"/>
      <c r="N28" s="260"/>
      <c r="O28" s="260"/>
      <c r="P28" s="260"/>
      <c r="Q28" s="260"/>
      <c r="R28" s="260"/>
      <c r="S28" s="260"/>
    </row>
    <row r="29" spans="2:19" x14ac:dyDescent="0.2">
      <c r="B29" s="275"/>
      <c r="C29" s="84" t="s">
        <v>99</v>
      </c>
      <c r="D29" s="276"/>
      <c r="E29" s="277"/>
      <c r="F29" s="278"/>
      <c r="G29" s="238">
        <f>SUM(G8:G28)</f>
        <v>1888073.9856000002</v>
      </c>
      <c r="H29" s="239">
        <f>SUM(H8:H28)</f>
        <v>67970.663481599986</v>
      </c>
      <c r="I29" s="327">
        <f>H29/H90</f>
        <v>0.43551739929965977</v>
      </c>
      <c r="K29" s="260"/>
      <c r="L29" s="260"/>
      <c r="M29" s="260"/>
      <c r="N29" s="260"/>
      <c r="O29" s="260"/>
      <c r="P29" s="260"/>
      <c r="Q29" s="260"/>
      <c r="R29" s="260"/>
      <c r="S29" s="260"/>
    </row>
    <row r="30" spans="2:19" x14ac:dyDescent="0.2">
      <c r="B30" s="106">
        <v>1.2</v>
      </c>
      <c r="C30" s="107" t="s">
        <v>57</v>
      </c>
      <c r="D30" s="229"/>
      <c r="E30" s="240"/>
      <c r="F30" s="210"/>
      <c r="G30" s="222"/>
      <c r="H30" s="225"/>
      <c r="K30" s="260"/>
      <c r="L30" s="260"/>
      <c r="M30" s="260"/>
      <c r="N30" s="260"/>
      <c r="O30" s="260"/>
      <c r="P30" s="81"/>
      <c r="Q30" s="260"/>
      <c r="R30" s="260"/>
      <c r="S30" s="260"/>
    </row>
    <row r="31" spans="2:19" x14ac:dyDescent="0.2">
      <c r="B31" s="266" t="s">
        <v>32</v>
      </c>
      <c r="C31" s="267" t="s">
        <v>249</v>
      </c>
      <c r="D31" s="279"/>
      <c r="E31" s="280" t="s">
        <v>267</v>
      </c>
      <c r="F31" s="270">
        <v>180000</v>
      </c>
      <c r="G31" s="271">
        <f>F31</f>
        <v>180000</v>
      </c>
      <c r="H31" s="272">
        <f t="shared" ref="H31:H32" si="3">G31*0.036</f>
        <v>6479.9999999999991</v>
      </c>
      <c r="K31" s="260"/>
      <c r="L31" s="260"/>
      <c r="M31" s="260"/>
      <c r="N31" s="260"/>
      <c r="O31" s="260"/>
      <c r="P31" s="81"/>
      <c r="Q31" s="260"/>
      <c r="R31" s="260"/>
      <c r="S31" s="260"/>
    </row>
    <row r="32" spans="2:19" x14ac:dyDescent="0.2">
      <c r="B32" s="266" t="s">
        <v>33</v>
      </c>
      <c r="C32" s="267" t="s">
        <v>37</v>
      </c>
      <c r="D32" s="279"/>
      <c r="E32" s="280" t="s">
        <v>267</v>
      </c>
      <c r="F32" s="270">
        <v>90000</v>
      </c>
      <c r="G32" s="271">
        <f>F32</f>
        <v>90000</v>
      </c>
      <c r="H32" s="272">
        <f t="shared" si="3"/>
        <v>3239.9999999999995</v>
      </c>
      <c r="K32" s="260"/>
      <c r="L32" s="260"/>
      <c r="M32" s="260"/>
      <c r="N32" s="260"/>
      <c r="O32" s="260"/>
      <c r="P32" s="260"/>
      <c r="Q32" s="260"/>
      <c r="R32" s="260"/>
      <c r="S32" s="260"/>
    </row>
    <row r="33" spans="2:19" x14ac:dyDescent="0.2">
      <c r="B33" s="275"/>
      <c r="C33" s="84" t="s">
        <v>99</v>
      </c>
      <c r="D33" s="276"/>
      <c r="E33" s="277"/>
      <c r="F33" s="278"/>
      <c r="G33" s="238">
        <f>SUM(G31:G32)</f>
        <v>270000</v>
      </c>
      <c r="H33" s="239">
        <f>SUM(H31:H32)</f>
        <v>9719.9999999999982</v>
      </c>
      <c r="I33" s="327">
        <f>H33/H90</f>
        <v>6.2280238331624486E-2</v>
      </c>
      <c r="K33" s="260"/>
      <c r="L33" s="260"/>
      <c r="M33" s="260"/>
      <c r="N33" s="260"/>
      <c r="O33" s="260"/>
      <c r="P33" s="260"/>
      <c r="Q33" s="260"/>
      <c r="R33" s="260"/>
      <c r="S33" s="260"/>
    </row>
    <row r="34" spans="2:19" x14ac:dyDescent="0.2">
      <c r="B34" s="110">
        <v>1.3</v>
      </c>
      <c r="C34" s="107" t="s">
        <v>88</v>
      </c>
      <c r="D34" s="229"/>
      <c r="E34" s="240"/>
      <c r="F34" s="210"/>
      <c r="G34" s="222"/>
      <c r="H34" s="225"/>
      <c r="K34" s="260"/>
      <c r="L34" s="260"/>
      <c r="M34" s="260"/>
      <c r="N34" s="260"/>
      <c r="O34" s="260"/>
      <c r="P34" s="260"/>
      <c r="Q34" s="260"/>
      <c r="R34" s="260"/>
      <c r="S34" s="260"/>
    </row>
    <row r="35" spans="2:19" x14ac:dyDescent="0.2">
      <c r="B35" s="266" t="s">
        <v>35</v>
      </c>
      <c r="C35" s="267" t="s">
        <v>89</v>
      </c>
      <c r="D35" s="279" t="s">
        <v>168</v>
      </c>
      <c r="E35" s="280">
        <v>3</v>
      </c>
      <c r="F35" s="281">
        <f>12588*1.1</f>
        <v>13846.800000000001</v>
      </c>
      <c r="G35" s="271">
        <f t="shared" ref="G35:G41" si="4">E35*F35</f>
        <v>41540.400000000001</v>
      </c>
      <c r="H35" s="272">
        <f t="shared" ref="H35:H41" si="5">G35*0.036</f>
        <v>1495.4543999999999</v>
      </c>
      <c r="K35" s="260"/>
      <c r="L35" s="260"/>
      <c r="M35" s="260"/>
      <c r="N35" s="260"/>
      <c r="O35" s="260"/>
      <c r="P35" s="260"/>
      <c r="Q35" s="260"/>
      <c r="R35" s="260"/>
      <c r="S35" s="260"/>
    </row>
    <row r="36" spans="2:19" x14ac:dyDescent="0.2">
      <c r="B36" s="266" t="s">
        <v>36</v>
      </c>
      <c r="C36" s="267" t="s">
        <v>90</v>
      </c>
      <c r="D36" s="279" t="s">
        <v>168</v>
      </c>
      <c r="E36" s="280">
        <v>3</v>
      </c>
      <c r="F36" s="281">
        <f>10592*1.1</f>
        <v>11651.2</v>
      </c>
      <c r="G36" s="271">
        <f t="shared" si="4"/>
        <v>34953.600000000006</v>
      </c>
      <c r="H36" s="272">
        <f t="shared" si="5"/>
        <v>1258.3296</v>
      </c>
      <c r="K36" s="260"/>
      <c r="L36" s="260"/>
      <c r="M36" s="260"/>
      <c r="N36" s="260"/>
      <c r="O36" s="260"/>
      <c r="P36" s="260"/>
      <c r="Q36" s="260"/>
      <c r="R36" s="260"/>
      <c r="S36" s="260"/>
    </row>
    <row r="37" spans="2:19" x14ac:dyDescent="0.2">
      <c r="B37" s="266" t="s">
        <v>91</v>
      </c>
      <c r="C37" s="267" t="s">
        <v>92</v>
      </c>
      <c r="D37" s="279" t="s">
        <v>168</v>
      </c>
      <c r="E37" s="280">
        <v>3</v>
      </c>
      <c r="F37" s="281">
        <f>9193.4*1.1</f>
        <v>10112.74</v>
      </c>
      <c r="G37" s="271">
        <f t="shared" si="4"/>
        <v>30338.22</v>
      </c>
      <c r="H37" s="272">
        <f t="shared" si="5"/>
        <v>1092.1759199999999</v>
      </c>
      <c r="K37" s="260"/>
      <c r="L37" s="260"/>
      <c r="M37" s="260"/>
      <c r="N37" s="260"/>
      <c r="O37" s="260"/>
      <c r="P37" s="260"/>
      <c r="Q37" s="260"/>
      <c r="R37" s="260"/>
      <c r="S37" s="260"/>
    </row>
    <row r="38" spans="2:19" x14ac:dyDescent="0.2">
      <c r="B38" s="266" t="s">
        <v>93</v>
      </c>
      <c r="C38" s="267" t="s">
        <v>94</v>
      </c>
      <c r="D38" s="279" t="s">
        <v>168</v>
      </c>
      <c r="E38" s="280">
        <v>3</v>
      </c>
      <c r="F38" s="281">
        <v>9193.4</v>
      </c>
      <c r="G38" s="271">
        <f t="shared" si="4"/>
        <v>27580.199999999997</v>
      </c>
      <c r="H38" s="272">
        <f t="shared" si="5"/>
        <v>992.88719999999978</v>
      </c>
      <c r="K38" s="260"/>
      <c r="L38" s="260"/>
      <c r="M38" s="260"/>
      <c r="N38" s="260"/>
      <c r="O38" s="260"/>
      <c r="P38" s="260"/>
      <c r="Q38" s="260"/>
      <c r="R38" s="260"/>
      <c r="S38" s="260"/>
    </row>
    <row r="39" spans="2:19" x14ac:dyDescent="0.2">
      <c r="B39" s="266" t="s">
        <v>95</v>
      </c>
      <c r="C39" s="267" t="s">
        <v>167</v>
      </c>
      <c r="D39" s="279" t="s">
        <v>168</v>
      </c>
      <c r="E39" s="280">
        <v>12</v>
      </c>
      <c r="F39" s="281">
        <f>7395.2*1.1</f>
        <v>8134.72</v>
      </c>
      <c r="G39" s="271">
        <f t="shared" si="4"/>
        <v>97616.639999999999</v>
      </c>
      <c r="H39" s="272">
        <f t="shared" si="5"/>
        <v>3514.1990399999995</v>
      </c>
      <c r="K39" s="260"/>
      <c r="L39" s="260"/>
      <c r="M39" s="260"/>
      <c r="N39" s="260"/>
      <c r="O39" s="274"/>
      <c r="P39" s="260"/>
      <c r="Q39" s="260"/>
      <c r="R39" s="260"/>
      <c r="S39" s="260"/>
    </row>
    <row r="40" spans="2:19" x14ac:dyDescent="0.2">
      <c r="B40" s="266" t="s">
        <v>96</v>
      </c>
      <c r="C40" s="267" t="s">
        <v>250</v>
      </c>
      <c r="D40" s="279" t="s">
        <v>168</v>
      </c>
      <c r="E40" s="241">
        <v>3</v>
      </c>
      <c r="F40" s="281">
        <v>7262</v>
      </c>
      <c r="G40" s="271">
        <f t="shared" si="4"/>
        <v>21786</v>
      </c>
      <c r="H40" s="272">
        <f t="shared" si="5"/>
        <v>784.29599999999994</v>
      </c>
      <c r="K40" s="260"/>
      <c r="L40" s="260"/>
      <c r="M40" s="260"/>
      <c r="N40" s="260"/>
      <c r="O40" s="260"/>
      <c r="P40" s="260"/>
      <c r="Q40" s="260"/>
      <c r="R40" s="260"/>
      <c r="S40" s="260"/>
    </row>
    <row r="41" spans="2:19" x14ac:dyDescent="0.2">
      <c r="B41" s="266" t="s">
        <v>166</v>
      </c>
      <c r="C41" s="267" t="s">
        <v>98</v>
      </c>
      <c r="D41" s="279" t="s">
        <v>267</v>
      </c>
      <c r="E41" s="282">
        <v>3</v>
      </c>
      <c r="F41" s="283">
        <v>10000</v>
      </c>
      <c r="G41" s="271">
        <f t="shared" si="4"/>
        <v>30000</v>
      </c>
      <c r="H41" s="272">
        <f t="shared" si="5"/>
        <v>1080</v>
      </c>
      <c r="K41" s="260"/>
      <c r="L41" s="260"/>
      <c r="M41" s="260"/>
      <c r="N41" s="260"/>
      <c r="O41" s="260"/>
      <c r="P41" s="260"/>
      <c r="Q41" s="260"/>
      <c r="R41" s="260"/>
      <c r="S41" s="260"/>
    </row>
    <row r="42" spans="2:19" x14ac:dyDescent="0.2">
      <c r="B42" s="110"/>
      <c r="C42" s="84" t="s">
        <v>99</v>
      </c>
      <c r="D42" s="230"/>
      <c r="E42" s="242"/>
      <c r="F42" s="243"/>
      <c r="G42" s="238">
        <f>SUM(G35:G41)</f>
        <v>283815.06</v>
      </c>
      <c r="H42" s="239">
        <f>SUM(H35:H41)</f>
        <v>10217.342159999998</v>
      </c>
      <c r="I42" s="327">
        <f>H42/H90</f>
        <v>6.546692436631224E-2</v>
      </c>
      <c r="K42" s="260"/>
      <c r="L42" s="260"/>
      <c r="M42" s="260"/>
      <c r="N42" s="260"/>
      <c r="O42" s="260"/>
      <c r="P42" s="260"/>
      <c r="Q42" s="260"/>
      <c r="R42" s="260"/>
      <c r="S42" s="260"/>
    </row>
    <row r="43" spans="2:19" x14ac:dyDescent="0.2">
      <c r="B43" s="113">
        <v>1.4</v>
      </c>
      <c r="C43" s="114" t="s">
        <v>100</v>
      </c>
      <c r="D43" s="231"/>
      <c r="E43" s="244"/>
      <c r="F43" s="245"/>
      <c r="G43" s="246"/>
      <c r="H43" s="247"/>
      <c r="K43" s="260"/>
      <c r="L43" s="260"/>
      <c r="M43" s="260"/>
      <c r="N43" s="260"/>
      <c r="O43" s="260"/>
      <c r="P43" s="260"/>
      <c r="Q43" s="260"/>
      <c r="R43" s="260"/>
      <c r="S43" s="260"/>
    </row>
    <row r="44" spans="2:19" x14ac:dyDescent="0.2">
      <c r="B44" s="266" t="s">
        <v>38</v>
      </c>
      <c r="C44" s="267" t="s">
        <v>251</v>
      </c>
      <c r="D44" s="279" t="s">
        <v>168</v>
      </c>
      <c r="E44" s="280">
        <v>3</v>
      </c>
      <c r="F44" s="270">
        <v>1500</v>
      </c>
      <c r="G44" s="271">
        <f>E44*F44</f>
        <v>4500</v>
      </c>
      <c r="H44" s="272">
        <f t="shared" ref="H44:H48" si="6">G44*0.036</f>
        <v>162</v>
      </c>
      <c r="K44" s="260"/>
      <c r="L44" s="260"/>
      <c r="M44" s="260"/>
      <c r="N44" s="260"/>
      <c r="O44" s="260"/>
      <c r="P44" s="260"/>
      <c r="Q44" s="260"/>
      <c r="R44" s="260"/>
      <c r="S44" s="260"/>
    </row>
    <row r="45" spans="2:19" x14ac:dyDescent="0.2">
      <c r="B45" s="266" t="s">
        <v>39</v>
      </c>
      <c r="C45" s="89" t="s">
        <v>102</v>
      </c>
      <c r="D45" s="279" t="s">
        <v>267</v>
      </c>
      <c r="E45" s="282" t="s">
        <v>267</v>
      </c>
      <c r="F45" s="270">
        <v>10000</v>
      </c>
      <c r="G45" s="271">
        <v>10000</v>
      </c>
      <c r="H45" s="272">
        <f t="shared" si="6"/>
        <v>360</v>
      </c>
      <c r="K45" s="260"/>
      <c r="L45" s="260"/>
      <c r="M45" s="260"/>
      <c r="N45" s="260"/>
      <c r="O45" s="260"/>
      <c r="P45" s="260"/>
      <c r="Q45" s="260"/>
      <c r="R45" s="260"/>
      <c r="S45" s="260"/>
    </row>
    <row r="46" spans="2:19" x14ac:dyDescent="0.2">
      <c r="B46" s="266" t="s">
        <v>40</v>
      </c>
      <c r="C46" s="89" t="s">
        <v>103</v>
      </c>
      <c r="D46" s="279" t="s">
        <v>267</v>
      </c>
      <c r="E46" s="280" t="s">
        <v>267</v>
      </c>
      <c r="F46" s="270" t="s">
        <v>267</v>
      </c>
      <c r="G46" s="271">
        <v>235670.28</v>
      </c>
      <c r="H46" s="272">
        <f t="shared" si="6"/>
        <v>8484.130079999999</v>
      </c>
      <c r="K46" s="260"/>
      <c r="L46" s="260"/>
      <c r="M46" s="260"/>
      <c r="N46" s="260"/>
      <c r="O46" s="260"/>
      <c r="P46" s="260"/>
      <c r="Q46" s="260"/>
      <c r="R46" s="260"/>
      <c r="S46" s="260"/>
    </row>
    <row r="47" spans="2:19" ht="49" customHeight="1" x14ac:dyDescent="0.2">
      <c r="B47" s="266" t="s">
        <v>42</v>
      </c>
      <c r="C47" s="90" t="s">
        <v>238</v>
      </c>
      <c r="D47" s="279" t="s">
        <v>168</v>
      </c>
      <c r="E47" s="280">
        <v>24</v>
      </c>
      <c r="F47" s="270">
        <v>9000</v>
      </c>
      <c r="G47" s="271">
        <f>(12*F47)+(F47*6)</f>
        <v>162000</v>
      </c>
      <c r="H47" s="272">
        <f t="shared" si="6"/>
        <v>5832</v>
      </c>
      <c r="K47" s="260"/>
      <c r="L47" s="260"/>
      <c r="M47" s="260"/>
      <c r="N47" s="260"/>
      <c r="O47" s="260"/>
      <c r="P47" s="260"/>
      <c r="Q47" s="260"/>
      <c r="R47" s="260"/>
      <c r="S47" s="260"/>
    </row>
    <row r="48" spans="2:19" x14ac:dyDescent="0.2">
      <c r="B48" s="266" t="s">
        <v>104</v>
      </c>
      <c r="C48" s="284" t="s">
        <v>242</v>
      </c>
      <c r="D48" s="285" t="s">
        <v>267</v>
      </c>
      <c r="E48" s="280" t="s">
        <v>267</v>
      </c>
      <c r="F48" s="270"/>
      <c r="G48" s="271">
        <v>9000</v>
      </c>
      <c r="H48" s="272">
        <f t="shared" si="6"/>
        <v>324</v>
      </c>
      <c r="K48" s="260"/>
      <c r="L48" s="260"/>
      <c r="M48" s="260"/>
      <c r="N48" s="260"/>
      <c r="O48" s="260"/>
      <c r="P48" s="260"/>
      <c r="Q48" s="260"/>
      <c r="R48" s="260"/>
      <c r="S48" s="260"/>
    </row>
    <row r="49" spans="2:19" x14ac:dyDescent="0.2">
      <c r="B49" s="219"/>
      <c r="C49" s="84" t="s">
        <v>99</v>
      </c>
      <c r="D49" s="286"/>
      <c r="E49" s="287"/>
      <c r="F49" s="288"/>
      <c r="G49" s="248">
        <f>SUM(G44:G48)</f>
        <v>421170.28</v>
      </c>
      <c r="H49" s="249">
        <f>SUM(H44:H48)</f>
        <v>15162.130079999999</v>
      </c>
      <c r="I49" s="327">
        <f>H49/H90</f>
        <v>9.7150316357766733E-2</v>
      </c>
      <c r="K49" s="260"/>
      <c r="L49" s="260"/>
      <c r="M49" s="260"/>
      <c r="N49" s="260"/>
      <c r="O49" s="260"/>
      <c r="P49" s="260"/>
      <c r="Q49" s="260"/>
      <c r="R49" s="260"/>
      <c r="S49" s="260"/>
    </row>
    <row r="50" spans="2:19" x14ac:dyDescent="0.2">
      <c r="B50" s="110">
        <v>1.5</v>
      </c>
      <c r="C50" s="107" t="s">
        <v>274</v>
      </c>
      <c r="D50" s="229"/>
      <c r="E50" s="240"/>
      <c r="F50" s="210"/>
      <c r="G50" s="222"/>
      <c r="H50" s="225"/>
      <c r="K50" s="260"/>
      <c r="L50" s="260"/>
      <c r="M50" s="260"/>
      <c r="N50" s="260"/>
      <c r="O50" s="260"/>
      <c r="P50" s="260"/>
      <c r="Q50" s="260"/>
      <c r="R50" s="260"/>
      <c r="S50" s="260"/>
    </row>
    <row r="51" spans="2:19" x14ac:dyDescent="0.2">
      <c r="B51" s="118" t="s">
        <v>108</v>
      </c>
      <c r="C51" s="119" t="s">
        <v>109</v>
      </c>
      <c r="D51" s="279" t="s">
        <v>267</v>
      </c>
      <c r="E51" s="280" t="s">
        <v>267</v>
      </c>
      <c r="F51" s="339">
        <v>4000</v>
      </c>
      <c r="G51" s="340">
        <v>4000</v>
      </c>
      <c r="H51" s="341">
        <f t="shared" ref="H51:H54" si="7">G51*0.036</f>
        <v>144</v>
      </c>
      <c r="J51" s="260"/>
      <c r="K51" s="260"/>
      <c r="L51" s="260"/>
      <c r="M51" s="260"/>
      <c r="N51" s="260"/>
      <c r="O51" s="260"/>
      <c r="P51" s="260"/>
      <c r="Q51" s="260"/>
      <c r="R51" s="260"/>
      <c r="S51" s="260"/>
    </row>
    <row r="52" spans="2:19" x14ac:dyDescent="0.2">
      <c r="B52" s="118" t="s">
        <v>110</v>
      </c>
      <c r="C52" s="119" t="s">
        <v>252</v>
      </c>
      <c r="D52" s="279" t="s">
        <v>267</v>
      </c>
      <c r="E52" s="280" t="s">
        <v>267</v>
      </c>
      <c r="F52" s="339">
        <v>3000</v>
      </c>
      <c r="G52" s="340">
        <v>3000</v>
      </c>
      <c r="H52" s="341">
        <f t="shared" si="7"/>
        <v>107.99999999999999</v>
      </c>
      <c r="K52" s="260"/>
      <c r="L52" s="260"/>
      <c r="M52" s="260"/>
      <c r="N52" s="260"/>
      <c r="O52" s="260"/>
      <c r="P52" s="81"/>
      <c r="Q52" s="260"/>
      <c r="R52" s="260"/>
      <c r="S52" s="260"/>
    </row>
    <row r="53" spans="2:19" ht="32" x14ac:dyDescent="0.2">
      <c r="B53" s="118" t="s">
        <v>111</v>
      </c>
      <c r="C53" s="119" t="s">
        <v>114</v>
      </c>
      <c r="D53" s="279" t="s">
        <v>267</v>
      </c>
      <c r="E53" s="280" t="s">
        <v>266</v>
      </c>
      <c r="F53" s="339">
        <v>18300</v>
      </c>
      <c r="G53" s="340">
        <v>18300</v>
      </c>
      <c r="H53" s="341">
        <f t="shared" si="7"/>
        <v>658.8</v>
      </c>
      <c r="K53" s="260"/>
      <c r="L53" s="260"/>
      <c r="M53" s="260"/>
      <c r="N53" s="260"/>
      <c r="O53" s="260"/>
      <c r="P53" s="81"/>
      <c r="Q53" s="260"/>
      <c r="R53" s="260"/>
      <c r="S53" s="260"/>
    </row>
    <row r="54" spans="2:19" x14ac:dyDescent="0.2">
      <c r="B54" s="118" t="s">
        <v>113</v>
      </c>
      <c r="C54" s="267" t="s">
        <v>41</v>
      </c>
      <c r="D54" s="279" t="s">
        <v>267</v>
      </c>
      <c r="E54" s="280" t="s">
        <v>267</v>
      </c>
      <c r="F54" s="339">
        <v>2600</v>
      </c>
      <c r="G54" s="340">
        <v>2600</v>
      </c>
      <c r="H54" s="341">
        <f t="shared" si="7"/>
        <v>93.6</v>
      </c>
      <c r="K54" s="260"/>
      <c r="L54" s="260"/>
      <c r="M54" s="260"/>
      <c r="N54" s="260"/>
      <c r="O54" s="260"/>
      <c r="P54" s="260"/>
      <c r="Q54" s="260"/>
      <c r="R54" s="260"/>
      <c r="S54" s="260"/>
    </row>
    <row r="55" spans="2:19" x14ac:dyDescent="0.2">
      <c r="B55" s="118" t="s">
        <v>115</v>
      </c>
      <c r="C55" s="120" t="s">
        <v>275</v>
      </c>
      <c r="D55" s="279" t="s">
        <v>267</v>
      </c>
      <c r="E55" s="280" t="s">
        <v>267</v>
      </c>
      <c r="F55" s="342">
        <v>970320</v>
      </c>
      <c r="G55" s="343">
        <f>F55</f>
        <v>970320</v>
      </c>
      <c r="H55" s="341">
        <f>G55*0.036</f>
        <v>34931.519999999997</v>
      </c>
      <c r="I55" s="329">
        <f>H55/H90</f>
        <v>0.22382133651089584</v>
      </c>
      <c r="K55" s="322"/>
      <c r="L55" s="260"/>
      <c r="M55" s="260"/>
      <c r="N55" s="260"/>
      <c r="O55" s="260"/>
      <c r="P55" s="260"/>
      <c r="Q55" s="260"/>
      <c r="R55" s="260"/>
      <c r="S55" s="260"/>
    </row>
    <row r="56" spans="2:19" x14ac:dyDescent="0.2">
      <c r="B56" s="219"/>
      <c r="C56" s="84" t="s">
        <v>99</v>
      </c>
      <c r="D56" s="229"/>
      <c r="E56" s="240"/>
      <c r="F56" s="210"/>
      <c r="G56" s="248">
        <f>SUM(G51:G55)</f>
        <v>998220</v>
      </c>
      <c r="H56" s="249">
        <f>SUM(H51:H55)</f>
        <v>35935.919999999998</v>
      </c>
      <c r="I56" s="327">
        <f>H56/H90</f>
        <v>0.23025696113849703</v>
      </c>
      <c r="K56" s="260"/>
      <c r="L56" s="260"/>
      <c r="M56" s="260"/>
      <c r="N56" s="260"/>
      <c r="O56" s="260"/>
      <c r="P56" s="260"/>
      <c r="Q56" s="260"/>
      <c r="R56" s="260"/>
      <c r="S56" s="260"/>
    </row>
    <row r="57" spans="2:19" x14ac:dyDescent="0.2">
      <c r="B57" s="106"/>
      <c r="C57" s="107" t="s">
        <v>243</v>
      </c>
      <c r="D57" s="229"/>
      <c r="E57" s="240"/>
      <c r="F57" s="210"/>
      <c r="G57" s="248">
        <f>G56+G49+G42+G33+G29</f>
        <v>3861279.3256000001</v>
      </c>
      <c r="H57" s="249">
        <f>H56+H49+H42+H33+H29</f>
        <v>139006.05572159999</v>
      </c>
      <c r="I57" s="328"/>
      <c r="J57" s="323"/>
      <c r="K57" s="272"/>
      <c r="L57" s="260"/>
      <c r="M57" s="260"/>
      <c r="N57" s="260"/>
      <c r="O57" s="260"/>
      <c r="P57" s="260"/>
      <c r="Q57" s="260"/>
      <c r="R57" s="260"/>
      <c r="S57" s="260"/>
    </row>
    <row r="58" spans="2:19" x14ac:dyDescent="0.2">
      <c r="B58" s="106">
        <v>2</v>
      </c>
      <c r="C58" s="122" t="s">
        <v>118</v>
      </c>
      <c r="D58" s="232"/>
      <c r="E58" s="250"/>
      <c r="F58" s="211"/>
      <c r="G58" s="289"/>
      <c r="H58" s="226"/>
      <c r="I58" s="328"/>
      <c r="J58" s="323"/>
      <c r="K58" s="272"/>
      <c r="L58" s="260"/>
      <c r="M58" s="260"/>
      <c r="N58" s="260"/>
      <c r="O58" s="260"/>
      <c r="P58" s="260"/>
      <c r="Q58" s="260"/>
      <c r="R58" s="260"/>
      <c r="S58" s="260"/>
    </row>
    <row r="59" spans="2:19" x14ac:dyDescent="0.2">
      <c r="B59" s="110">
        <v>2.1</v>
      </c>
      <c r="C59" s="107" t="s">
        <v>119</v>
      </c>
      <c r="D59" s="229"/>
      <c r="E59" s="240"/>
      <c r="F59" s="210"/>
      <c r="G59" s="289"/>
      <c r="H59" s="225"/>
      <c r="K59" s="260"/>
      <c r="L59" s="260"/>
      <c r="M59" s="260"/>
      <c r="N59" s="260"/>
      <c r="O59" s="260"/>
      <c r="P59" s="93"/>
      <c r="Q59" s="260"/>
      <c r="R59" s="260"/>
      <c r="S59" s="260"/>
    </row>
    <row r="60" spans="2:19" x14ac:dyDescent="0.2">
      <c r="B60" s="118" t="s">
        <v>120</v>
      </c>
      <c r="C60" s="290" t="s">
        <v>121</v>
      </c>
      <c r="D60" s="291" t="s">
        <v>122</v>
      </c>
      <c r="E60" s="280">
        <v>3</v>
      </c>
      <c r="F60" s="281">
        <f>36000*1.1</f>
        <v>39600</v>
      </c>
      <c r="G60" s="292">
        <f>E60*F60*0.5</f>
        <v>59400</v>
      </c>
      <c r="H60" s="272">
        <f t="shared" ref="H60:H64" si="8">G60*0.036</f>
        <v>2138.3999999999996</v>
      </c>
      <c r="K60" s="260"/>
      <c r="L60" s="260"/>
      <c r="M60" s="260"/>
      <c r="N60" s="260"/>
      <c r="O60" s="260"/>
      <c r="P60" s="260"/>
      <c r="Q60" s="260"/>
      <c r="R60" s="260"/>
      <c r="S60" s="260"/>
    </row>
    <row r="61" spans="2:19" x14ac:dyDescent="0.2">
      <c r="B61" s="118" t="s">
        <v>123</v>
      </c>
      <c r="C61" s="290" t="s">
        <v>124</v>
      </c>
      <c r="D61" s="291" t="s">
        <v>122</v>
      </c>
      <c r="E61" s="280">
        <v>3</v>
      </c>
      <c r="F61" s="281">
        <f>9924*1.1</f>
        <v>10916.400000000001</v>
      </c>
      <c r="G61" s="292">
        <f>E61*F61*0.5</f>
        <v>16374.600000000002</v>
      </c>
      <c r="H61" s="272">
        <f t="shared" si="8"/>
        <v>589.48560000000009</v>
      </c>
      <c r="K61" s="260"/>
      <c r="L61" s="260"/>
      <c r="M61" s="260"/>
      <c r="N61" s="260"/>
      <c r="O61" s="260"/>
      <c r="P61" s="93"/>
      <c r="Q61" s="260"/>
      <c r="R61" s="260"/>
      <c r="S61" s="260"/>
    </row>
    <row r="62" spans="2:19" x14ac:dyDescent="0.2">
      <c r="B62" s="118" t="s">
        <v>125</v>
      </c>
      <c r="C62" s="290" t="s">
        <v>268</v>
      </c>
      <c r="D62" s="291" t="s">
        <v>122</v>
      </c>
      <c r="E62" s="280">
        <v>3</v>
      </c>
      <c r="F62" s="281">
        <f>8712*1.1</f>
        <v>9583.2000000000007</v>
      </c>
      <c r="G62" s="292">
        <f>E62*F62*0.5</f>
        <v>14374.800000000001</v>
      </c>
      <c r="H62" s="272">
        <f t="shared" si="8"/>
        <v>517.49279999999999</v>
      </c>
      <c r="K62" s="260"/>
      <c r="L62" s="260"/>
      <c r="M62" s="260"/>
      <c r="N62" s="260"/>
      <c r="O62" s="260"/>
      <c r="P62" s="260"/>
      <c r="Q62" s="260"/>
      <c r="R62" s="260"/>
      <c r="S62" s="260"/>
    </row>
    <row r="63" spans="2:19" x14ac:dyDescent="0.2">
      <c r="B63" s="118" t="s">
        <v>127</v>
      </c>
      <c r="C63" s="290" t="s">
        <v>253</v>
      </c>
      <c r="D63" s="291" t="s">
        <v>122</v>
      </c>
      <c r="E63" s="280">
        <v>3</v>
      </c>
      <c r="F63" s="281">
        <v>17250</v>
      </c>
      <c r="G63" s="292">
        <f>E63*F63*0.5</f>
        <v>25875</v>
      </c>
      <c r="H63" s="272">
        <f t="shared" si="8"/>
        <v>931.49999999999989</v>
      </c>
      <c r="K63" s="260"/>
      <c r="L63" s="260"/>
      <c r="M63" s="260"/>
      <c r="N63" s="260"/>
      <c r="O63" s="260"/>
      <c r="P63" s="260"/>
      <c r="Q63" s="260"/>
      <c r="R63" s="260"/>
      <c r="S63" s="260"/>
    </row>
    <row r="64" spans="2:19" x14ac:dyDescent="0.2">
      <c r="B64" s="118" t="s">
        <v>237</v>
      </c>
      <c r="C64" s="290" t="s">
        <v>254</v>
      </c>
      <c r="D64" s="291" t="s">
        <v>122</v>
      </c>
      <c r="E64" s="280">
        <v>3</v>
      </c>
      <c r="F64" s="281">
        <v>3930</v>
      </c>
      <c r="G64" s="292">
        <f>E64*F64*0.5</f>
        <v>5895</v>
      </c>
      <c r="H64" s="272">
        <f t="shared" si="8"/>
        <v>212.21999999999997</v>
      </c>
      <c r="K64" s="260"/>
      <c r="L64" s="260"/>
      <c r="M64" s="260"/>
      <c r="N64" s="260"/>
      <c r="O64" s="260"/>
      <c r="P64" s="93"/>
      <c r="Q64" s="260"/>
      <c r="R64" s="260"/>
      <c r="S64" s="260"/>
    </row>
    <row r="65" spans="2:19" x14ac:dyDescent="0.2">
      <c r="B65" s="127"/>
      <c r="C65" s="84" t="s">
        <v>99</v>
      </c>
      <c r="D65" s="233"/>
      <c r="E65" s="287"/>
      <c r="F65" s="209">
        <f>SUM(F60:F64)</f>
        <v>81279.600000000006</v>
      </c>
      <c r="G65" s="221">
        <f>SUM(G60:G64)</f>
        <v>121919.40000000001</v>
      </c>
      <c r="H65" s="224">
        <f>SUM(H60:H64)</f>
        <v>4389.0983999999999</v>
      </c>
      <c r="I65" s="327">
        <f>H65/H90</f>
        <v>2.8122849219439479E-2</v>
      </c>
      <c r="K65" s="260"/>
      <c r="L65" s="260"/>
      <c r="M65" s="260"/>
      <c r="N65" s="260"/>
      <c r="O65" s="260"/>
      <c r="P65" s="93"/>
      <c r="Q65" s="260"/>
      <c r="R65" s="260"/>
      <c r="S65" s="260"/>
    </row>
    <row r="66" spans="2:19" x14ac:dyDescent="0.2">
      <c r="B66" s="113">
        <v>2.2000000000000002</v>
      </c>
      <c r="C66" s="107" t="s">
        <v>175</v>
      </c>
      <c r="D66" s="293"/>
      <c r="E66" s="287"/>
      <c r="F66" s="294"/>
      <c r="G66" s="295"/>
      <c r="H66" s="296"/>
      <c r="K66" s="260"/>
      <c r="L66" s="260"/>
      <c r="M66" s="260"/>
      <c r="N66" s="260"/>
      <c r="O66" s="260"/>
      <c r="P66" s="260"/>
      <c r="Q66" s="260"/>
      <c r="R66" s="260"/>
      <c r="S66" s="260"/>
    </row>
    <row r="67" spans="2:19" x14ac:dyDescent="0.2">
      <c r="B67" s="118" t="s">
        <v>130</v>
      </c>
      <c r="C67" s="290" t="s">
        <v>131</v>
      </c>
      <c r="D67" s="291" t="s">
        <v>122</v>
      </c>
      <c r="E67" s="280">
        <v>3</v>
      </c>
      <c r="F67" s="281">
        <v>20580</v>
      </c>
      <c r="G67" s="292">
        <f>E67*F67*0.5</f>
        <v>30870</v>
      </c>
      <c r="H67" s="272">
        <f t="shared" ref="H67:H70" si="9">G67*0.036</f>
        <v>1111.32</v>
      </c>
      <c r="K67" s="260"/>
      <c r="L67" s="260"/>
      <c r="M67" s="260"/>
      <c r="N67" s="260"/>
      <c r="O67" s="260"/>
      <c r="P67" s="274"/>
      <c r="Q67" s="260"/>
      <c r="R67" s="260"/>
      <c r="S67" s="260"/>
    </row>
    <row r="68" spans="2:19" x14ac:dyDescent="0.2">
      <c r="B68" s="134" t="s">
        <v>132</v>
      </c>
      <c r="C68" s="297" t="s">
        <v>269</v>
      </c>
      <c r="D68" s="298" t="s">
        <v>122</v>
      </c>
      <c r="E68" s="280">
        <v>3</v>
      </c>
      <c r="F68" s="299">
        <v>5935</v>
      </c>
      <c r="G68" s="292">
        <f>E68*F68*0.5</f>
        <v>8902.5</v>
      </c>
      <c r="H68" s="272">
        <f t="shared" si="9"/>
        <v>320.48999999999995</v>
      </c>
      <c r="K68" s="260"/>
      <c r="L68" s="260"/>
      <c r="M68" s="260"/>
      <c r="N68" s="260"/>
      <c r="O68" s="260"/>
      <c r="P68" s="260"/>
      <c r="Q68" s="260"/>
      <c r="R68" s="260"/>
      <c r="S68" s="260"/>
    </row>
    <row r="69" spans="2:19" x14ac:dyDescent="0.2">
      <c r="B69" s="118" t="s">
        <v>134</v>
      </c>
      <c r="C69" s="290" t="s">
        <v>255</v>
      </c>
      <c r="D69" s="291" t="s">
        <v>122</v>
      </c>
      <c r="E69" s="280">
        <v>3</v>
      </c>
      <c r="F69" s="281">
        <v>2065.1999999999998</v>
      </c>
      <c r="G69" s="292">
        <f>E69*F69*0.5</f>
        <v>3097.7999999999997</v>
      </c>
      <c r="H69" s="272">
        <f t="shared" si="9"/>
        <v>111.52079999999998</v>
      </c>
      <c r="K69" s="260"/>
      <c r="L69" s="260"/>
      <c r="M69" s="260"/>
      <c r="N69" s="260"/>
      <c r="O69" s="260"/>
      <c r="P69" s="81"/>
      <c r="Q69" s="260"/>
      <c r="R69" s="260"/>
      <c r="S69" s="260"/>
    </row>
    <row r="70" spans="2:19" x14ac:dyDescent="0.2">
      <c r="B70" s="118" t="s">
        <v>136</v>
      </c>
      <c r="C70" s="290" t="s">
        <v>137</v>
      </c>
      <c r="D70" s="291" t="s">
        <v>122</v>
      </c>
      <c r="E70" s="280">
        <v>3</v>
      </c>
      <c r="F70" s="281">
        <v>5203</v>
      </c>
      <c r="G70" s="292">
        <f>E70*F70*0.5</f>
        <v>7804.5</v>
      </c>
      <c r="H70" s="272">
        <f t="shared" si="9"/>
        <v>280.96199999999999</v>
      </c>
      <c r="K70" s="260"/>
      <c r="L70" s="260"/>
      <c r="M70" s="260"/>
      <c r="N70" s="260"/>
      <c r="O70" s="260"/>
      <c r="P70" s="260"/>
      <c r="Q70" s="260"/>
      <c r="R70" s="260"/>
      <c r="S70" s="260"/>
    </row>
    <row r="71" spans="2:19" x14ac:dyDescent="0.2">
      <c r="B71" s="127"/>
      <c r="C71" s="84" t="s">
        <v>99</v>
      </c>
      <c r="D71" s="293"/>
      <c r="E71" s="287"/>
      <c r="F71" s="209">
        <f>SUM(F67:F70)</f>
        <v>33783.199999999997</v>
      </c>
      <c r="G71" s="221">
        <f>SUM(G67:G70)</f>
        <v>50674.8</v>
      </c>
      <c r="H71" s="224">
        <f>SUM(H67:H70)</f>
        <v>1824.2927999999999</v>
      </c>
      <c r="I71" s="327">
        <f>H71/H90</f>
        <v>1.1689031931138537E-2</v>
      </c>
      <c r="K71" s="260"/>
      <c r="L71" s="260"/>
      <c r="M71" s="260"/>
      <c r="N71" s="260"/>
      <c r="O71" s="260"/>
      <c r="P71" s="260"/>
      <c r="Q71" s="260"/>
      <c r="R71" s="260"/>
      <c r="S71" s="260"/>
    </row>
    <row r="72" spans="2:19" x14ac:dyDescent="0.2">
      <c r="B72" s="110"/>
      <c r="C72" s="107" t="s">
        <v>244</v>
      </c>
      <c r="D72" s="229"/>
      <c r="E72" s="287"/>
      <c r="F72" s="210"/>
      <c r="G72" s="221">
        <f>G71+G65</f>
        <v>172594.2</v>
      </c>
      <c r="H72" s="224">
        <f>H71+H65</f>
        <v>6213.3912</v>
      </c>
      <c r="I72" s="327">
        <f>H72/H90</f>
        <v>3.9811881150578016E-2</v>
      </c>
      <c r="K72" s="260"/>
      <c r="L72" s="260"/>
      <c r="M72" s="260"/>
      <c r="N72" s="260"/>
      <c r="O72" s="260"/>
      <c r="P72" s="260"/>
      <c r="Q72" s="260"/>
      <c r="R72" s="260"/>
      <c r="S72" s="260"/>
    </row>
    <row r="73" spans="2:19" x14ac:dyDescent="0.2">
      <c r="B73" s="110">
        <v>2.2999999999999998</v>
      </c>
      <c r="C73" s="107" t="s">
        <v>245</v>
      </c>
      <c r="D73" s="229"/>
      <c r="E73" s="287"/>
      <c r="F73" s="210"/>
      <c r="G73" s="289"/>
      <c r="H73" s="225"/>
      <c r="K73" s="260"/>
      <c r="L73" s="260"/>
      <c r="M73" s="260"/>
      <c r="N73" s="260"/>
      <c r="O73" s="260"/>
      <c r="P73" s="260"/>
      <c r="Q73" s="260"/>
      <c r="R73" s="260"/>
      <c r="S73" s="260"/>
    </row>
    <row r="74" spans="2:19" ht="32" x14ac:dyDescent="0.2">
      <c r="B74" s="118" t="s">
        <v>140</v>
      </c>
      <c r="C74" s="119" t="s">
        <v>256</v>
      </c>
      <c r="D74" s="234" t="s">
        <v>267</v>
      </c>
      <c r="E74" s="280" t="s">
        <v>267</v>
      </c>
      <c r="F74" s="331">
        <v>40000</v>
      </c>
      <c r="G74" s="332">
        <f>F74</f>
        <v>40000</v>
      </c>
      <c r="H74" s="272">
        <f t="shared" ref="H74:H75" si="10">G74*0.036</f>
        <v>1440</v>
      </c>
      <c r="K74" s="260"/>
      <c r="L74" s="260"/>
      <c r="M74" s="260"/>
      <c r="N74" s="260"/>
      <c r="O74" s="260"/>
      <c r="P74" s="260"/>
      <c r="Q74" s="260"/>
      <c r="R74" s="260"/>
      <c r="S74" s="260"/>
    </row>
    <row r="75" spans="2:19" x14ac:dyDescent="0.2">
      <c r="B75" s="118" t="s">
        <v>142</v>
      </c>
      <c r="C75" s="119" t="s">
        <v>270</v>
      </c>
      <c r="D75" s="234" t="s">
        <v>267</v>
      </c>
      <c r="E75" s="280" t="s">
        <v>267</v>
      </c>
      <c r="F75" s="331">
        <v>40000</v>
      </c>
      <c r="G75" s="332">
        <f>F75</f>
        <v>40000</v>
      </c>
      <c r="H75" s="272">
        <f t="shared" si="10"/>
        <v>1440</v>
      </c>
      <c r="K75" s="260"/>
      <c r="L75" s="260"/>
      <c r="M75" s="260"/>
      <c r="N75" s="260"/>
      <c r="O75" s="260"/>
      <c r="P75" s="260"/>
      <c r="Q75" s="260"/>
      <c r="R75" s="260"/>
      <c r="S75" s="260"/>
    </row>
    <row r="76" spans="2:19" x14ac:dyDescent="0.2">
      <c r="B76" s="219"/>
      <c r="C76" s="84" t="s">
        <v>99</v>
      </c>
      <c r="D76" s="232"/>
      <c r="E76" s="287"/>
      <c r="F76" s="333"/>
      <c r="G76" s="334">
        <f>SUM(G74:G75)</f>
        <v>80000</v>
      </c>
      <c r="H76" s="224">
        <f>SUM(H74:H75)</f>
        <v>2880</v>
      </c>
      <c r="I76" s="327">
        <f>H76/H90</f>
        <v>1.8453403950110962E-2</v>
      </c>
      <c r="K76" s="260"/>
      <c r="L76" s="260"/>
      <c r="M76" s="260"/>
      <c r="N76" s="260"/>
      <c r="O76" s="260"/>
      <c r="P76" s="260"/>
      <c r="Q76" s="260"/>
      <c r="R76" s="260"/>
      <c r="S76" s="260"/>
    </row>
    <row r="77" spans="2:19" x14ac:dyDescent="0.2">
      <c r="B77" s="110">
        <v>2.4</v>
      </c>
      <c r="C77" s="107" t="s">
        <v>145</v>
      </c>
      <c r="D77" s="229"/>
      <c r="E77" s="287"/>
      <c r="F77" s="335"/>
      <c r="G77" s="336"/>
      <c r="H77" s="225"/>
      <c r="K77" s="260"/>
      <c r="L77" s="300"/>
      <c r="M77" s="260"/>
      <c r="N77" s="260"/>
      <c r="O77" s="260"/>
      <c r="P77" s="260"/>
      <c r="Q77" s="260"/>
      <c r="R77" s="260"/>
      <c r="S77" s="260"/>
    </row>
    <row r="78" spans="2:19" x14ac:dyDescent="0.2">
      <c r="B78" s="118" t="s">
        <v>146</v>
      </c>
      <c r="C78" s="119" t="s">
        <v>257</v>
      </c>
      <c r="D78" s="301" t="s">
        <v>267</v>
      </c>
      <c r="E78" s="280"/>
      <c r="F78" s="337">
        <v>20000</v>
      </c>
      <c r="G78" s="332">
        <v>20000</v>
      </c>
      <c r="H78" s="272">
        <f t="shared" ref="H78:H87" si="11">G78*0.036</f>
        <v>720</v>
      </c>
      <c r="K78" s="260"/>
      <c r="L78" s="300"/>
      <c r="M78" s="260"/>
      <c r="N78" s="260"/>
      <c r="O78" s="260"/>
      <c r="P78" s="260"/>
      <c r="Q78" s="260"/>
      <c r="R78" s="260"/>
      <c r="S78" s="260"/>
    </row>
    <row r="79" spans="2:19" ht="32" x14ac:dyDescent="0.2">
      <c r="B79" s="118" t="s">
        <v>148</v>
      </c>
      <c r="C79" s="119" t="s">
        <v>258</v>
      </c>
      <c r="D79" s="234" t="s">
        <v>122</v>
      </c>
      <c r="E79" s="280">
        <v>3</v>
      </c>
      <c r="F79" s="337">
        <v>5000</v>
      </c>
      <c r="G79" s="338">
        <f>E79*F79</f>
        <v>15000</v>
      </c>
      <c r="H79" s="272">
        <f t="shared" si="11"/>
        <v>540</v>
      </c>
      <c r="K79" s="260"/>
      <c r="L79" s="300"/>
      <c r="M79" s="260"/>
      <c r="N79" s="260"/>
      <c r="O79" s="260"/>
      <c r="P79" s="260"/>
      <c r="Q79" s="260"/>
      <c r="R79" s="260"/>
      <c r="S79" s="260"/>
    </row>
    <row r="80" spans="2:19" x14ac:dyDescent="0.2">
      <c r="B80" s="118" t="s">
        <v>150</v>
      </c>
      <c r="C80" s="119" t="s">
        <v>239</v>
      </c>
      <c r="D80" s="234" t="s">
        <v>122</v>
      </c>
      <c r="E80" s="280">
        <v>3</v>
      </c>
      <c r="F80" s="212">
        <v>2000</v>
      </c>
      <c r="G80" s="292">
        <f>E80*F80</f>
        <v>6000</v>
      </c>
      <c r="H80" s="272">
        <f t="shared" si="11"/>
        <v>215.99999999999997</v>
      </c>
      <c r="K80" s="260"/>
      <c r="L80" s="300"/>
      <c r="M80" s="260"/>
      <c r="N80" s="260"/>
      <c r="O80" s="260"/>
      <c r="P80" s="260"/>
      <c r="Q80" s="260"/>
      <c r="R80" s="260"/>
      <c r="S80" s="260"/>
    </row>
    <row r="81" spans="2:19" x14ac:dyDescent="0.2">
      <c r="B81" s="118" t="s">
        <v>151</v>
      </c>
      <c r="C81" s="119" t="s">
        <v>152</v>
      </c>
      <c r="D81" s="234" t="s">
        <v>122</v>
      </c>
      <c r="E81" s="280">
        <v>3</v>
      </c>
      <c r="F81" s="212">
        <v>10000</v>
      </c>
      <c r="G81" s="292">
        <f>E81*F81*0.5</f>
        <v>15000</v>
      </c>
      <c r="H81" s="272">
        <f t="shared" si="11"/>
        <v>540</v>
      </c>
      <c r="K81" s="260"/>
      <c r="L81" s="300"/>
      <c r="M81" s="260"/>
      <c r="N81" s="260"/>
      <c r="O81" s="260"/>
      <c r="P81" s="260"/>
      <c r="Q81" s="260"/>
      <c r="R81" s="260"/>
      <c r="S81" s="260"/>
    </row>
    <row r="82" spans="2:19" x14ac:dyDescent="0.2">
      <c r="B82" s="118" t="s">
        <v>153</v>
      </c>
      <c r="C82" s="90" t="s">
        <v>154</v>
      </c>
      <c r="D82" s="235" t="s">
        <v>122</v>
      </c>
      <c r="E82" s="241">
        <v>3</v>
      </c>
      <c r="F82" s="212">
        <v>21180</v>
      </c>
      <c r="G82" s="292">
        <f>E82*F82*0.5</f>
        <v>31770</v>
      </c>
      <c r="H82" s="272">
        <f t="shared" si="11"/>
        <v>1143.7199999999998</v>
      </c>
      <c r="K82" s="260"/>
      <c r="L82" s="300"/>
      <c r="M82" s="260"/>
      <c r="N82" s="260"/>
      <c r="O82" s="260"/>
      <c r="P82" s="260"/>
      <c r="Q82" s="260"/>
      <c r="R82" s="260"/>
      <c r="S82" s="260"/>
    </row>
    <row r="83" spans="2:19" x14ac:dyDescent="0.2">
      <c r="B83" s="118" t="s">
        <v>155</v>
      </c>
      <c r="C83" s="119" t="s">
        <v>156</v>
      </c>
      <c r="D83" s="234"/>
      <c r="E83" s="280"/>
      <c r="F83" s="212">
        <v>10000</v>
      </c>
      <c r="G83" s="292">
        <v>10000</v>
      </c>
      <c r="H83" s="272">
        <f t="shared" si="11"/>
        <v>360</v>
      </c>
      <c r="K83" s="260"/>
      <c r="L83" s="260"/>
      <c r="M83" s="260"/>
      <c r="N83" s="260"/>
      <c r="O83" s="260"/>
      <c r="P83" s="260"/>
      <c r="Q83" s="260"/>
      <c r="R83" s="260"/>
      <c r="S83" s="260"/>
    </row>
    <row r="84" spans="2:19" x14ac:dyDescent="0.2">
      <c r="B84" s="118" t="s">
        <v>157</v>
      </c>
      <c r="C84" s="119" t="s">
        <v>158</v>
      </c>
      <c r="D84" s="234"/>
      <c r="E84" s="280"/>
      <c r="F84" s="212">
        <v>10000</v>
      </c>
      <c r="G84" s="292">
        <v>10000</v>
      </c>
      <c r="H84" s="272">
        <f t="shared" si="11"/>
        <v>360</v>
      </c>
      <c r="K84" s="260"/>
      <c r="L84" s="260"/>
      <c r="M84" s="260"/>
      <c r="N84" s="260"/>
      <c r="O84" s="260"/>
      <c r="P84" s="260"/>
      <c r="Q84" s="260"/>
      <c r="R84" s="260"/>
      <c r="S84" s="260"/>
    </row>
    <row r="85" spans="2:19" x14ac:dyDescent="0.2">
      <c r="B85" s="118" t="s">
        <v>159</v>
      </c>
      <c r="C85" s="119" t="s">
        <v>160</v>
      </c>
      <c r="D85" s="234" t="s">
        <v>122</v>
      </c>
      <c r="E85" s="280">
        <v>12</v>
      </c>
      <c r="F85" s="212">
        <v>600</v>
      </c>
      <c r="G85" s="292">
        <f>E85*F85*0.5</f>
        <v>3600</v>
      </c>
      <c r="H85" s="272">
        <f t="shared" si="11"/>
        <v>129.6</v>
      </c>
      <c r="K85" s="260"/>
      <c r="L85" s="260"/>
      <c r="M85" s="260"/>
      <c r="N85" s="260"/>
      <c r="O85" s="260"/>
      <c r="P85" s="260"/>
      <c r="Q85" s="260"/>
      <c r="R85" s="260"/>
      <c r="S85" s="260"/>
    </row>
    <row r="86" spans="2:19" x14ac:dyDescent="0.2">
      <c r="B86" s="118" t="s">
        <v>161</v>
      </c>
      <c r="C86" s="119" t="s">
        <v>162</v>
      </c>
      <c r="D86" s="301" t="s">
        <v>267</v>
      </c>
      <c r="E86" s="280"/>
      <c r="F86" s="213">
        <v>30000</v>
      </c>
      <c r="G86" s="292">
        <v>30000</v>
      </c>
      <c r="H86" s="272">
        <f t="shared" si="11"/>
        <v>1080</v>
      </c>
      <c r="K86" s="260"/>
      <c r="L86" s="260"/>
      <c r="M86" s="260"/>
      <c r="N86" s="260"/>
      <c r="O86" s="260"/>
      <c r="P86" s="260"/>
      <c r="Q86" s="260"/>
      <c r="R86" s="260"/>
      <c r="S86" s="260"/>
    </row>
    <row r="87" spans="2:19" x14ac:dyDescent="0.2">
      <c r="B87" s="118" t="s">
        <v>163</v>
      </c>
      <c r="C87" s="302" t="s">
        <v>259</v>
      </c>
      <c r="D87" s="303" t="s">
        <v>267</v>
      </c>
      <c r="E87" s="280" t="s">
        <v>267</v>
      </c>
      <c r="F87" s="304" t="s">
        <v>267</v>
      </c>
      <c r="G87" s="271">
        <v>80000</v>
      </c>
      <c r="H87" s="272">
        <f t="shared" si="11"/>
        <v>2880</v>
      </c>
      <c r="J87" s="252"/>
    </row>
    <row r="88" spans="2:19" x14ac:dyDescent="0.2">
      <c r="B88" s="106"/>
      <c r="C88" s="84" t="s">
        <v>99</v>
      </c>
      <c r="D88" s="122"/>
      <c r="E88" s="287"/>
      <c r="F88" s="211"/>
      <c r="G88" s="221">
        <f>SUM(G78:G87)</f>
        <v>221370</v>
      </c>
      <c r="H88" s="224">
        <f>SUM(H78:H87)</f>
        <v>7969.32</v>
      </c>
      <c r="I88" s="327">
        <f>H88/H90</f>
        <v>5.1062875405450792E-2</v>
      </c>
      <c r="J88" s="252"/>
    </row>
    <row r="89" spans="2:19" x14ac:dyDescent="0.2">
      <c r="B89" s="106"/>
      <c r="C89" s="107" t="s">
        <v>246</v>
      </c>
      <c r="D89" s="122"/>
      <c r="E89" s="287"/>
      <c r="F89" s="211"/>
      <c r="G89" s="221">
        <f>G88+G76+G72</f>
        <v>473964.2</v>
      </c>
      <c r="H89" s="224">
        <f>H88+H76+H72</f>
        <v>17062.711199999998</v>
      </c>
      <c r="J89" s="252"/>
    </row>
    <row r="90" spans="2:19" ht="17" thickBot="1" x14ac:dyDescent="0.25">
      <c r="B90" s="220"/>
      <c r="C90" s="143" t="s">
        <v>44</v>
      </c>
      <c r="D90" s="144"/>
      <c r="E90" s="305"/>
      <c r="F90" s="214"/>
      <c r="G90" s="223">
        <f>G89+G57</f>
        <v>4335243.5256000003</v>
      </c>
      <c r="H90" s="227">
        <f>H89+H57</f>
        <v>156068.76692159998</v>
      </c>
      <c r="I90" s="330"/>
      <c r="J90" s="252"/>
    </row>
    <row r="91" spans="2:19" x14ac:dyDescent="0.2">
      <c r="C91" s="147" t="s">
        <v>180</v>
      </c>
      <c r="E91" s="306"/>
      <c r="F91" s="307"/>
      <c r="G91" s="307"/>
      <c r="H91" s="251">
        <f>G89/G90</f>
        <v>0.10932816050613975</v>
      </c>
    </row>
    <row r="94" spans="2:19" x14ac:dyDescent="0.2">
      <c r="G94" s="319" t="s">
        <v>273</v>
      </c>
    </row>
    <row r="95" spans="2:19" x14ac:dyDescent="0.2">
      <c r="G95" s="320" t="s">
        <v>272</v>
      </c>
      <c r="H95" s="324">
        <f>H90-H55</f>
        <v>121137.24692159999</v>
      </c>
    </row>
    <row r="96" spans="2:19" x14ac:dyDescent="0.2">
      <c r="G96" s="319"/>
    </row>
  </sheetData>
  <phoneticPr fontId="22" type="noConversion"/>
  <pageMargins left="0.7" right="0.7" top="0.75" bottom="0.75" header="0.3" footer="0.3"/>
  <pageSetup scale="61" fitToHeight="2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90" sqref="I90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Bonke &amp; Chano Dorga Tot</vt:lpstr>
      <vt:lpstr>Bonke Total</vt:lpstr>
      <vt:lpstr>Chano Dorga</vt:lpstr>
      <vt:lpstr>Alegude &amp; Durbe</vt:lpstr>
      <vt:lpstr>Kecha Senga</vt:lpstr>
      <vt:lpstr>Mele Gagula 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Hope</dc:creator>
  <cp:lastModifiedBy>Microsoft Office User</cp:lastModifiedBy>
  <cp:lastPrinted>2016-11-23T12:04:30Z</cp:lastPrinted>
  <dcterms:created xsi:type="dcterms:W3CDTF">2014-12-19T14:17:29Z</dcterms:created>
  <dcterms:modified xsi:type="dcterms:W3CDTF">2017-01-03T11:00:07Z</dcterms:modified>
</cp:coreProperties>
</file>