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Volumes/KINGSTON/Grant Applications/RELX application.Gezesso II. May 2016/"/>
    </mc:Choice>
  </mc:AlternateContent>
  <bookViews>
    <workbookView xWindow="1040" yWindow="1680" windowWidth="27760" windowHeight="16380" tabRatio="500"/>
  </bookViews>
  <sheets>
    <sheet name="Sheet1" sheetId="1" r:id="rId1"/>
  </sheets>
  <definedNames>
    <definedName name="_xlnm.Print_Area" localSheetId="0">Sheet1!$A$1:$G$86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1" i="1" l="1"/>
  <c r="H80" i="1"/>
  <c r="H79" i="1"/>
  <c r="H78" i="1"/>
  <c r="H77" i="1"/>
  <c r="H76" i="1"/>
  <c r="H75" i="1"/>
  <c r="H72" i="1"/>
  <c r="H69" i="1"/>
  <c r="H68" i="1"/>
  <c r="H67" i="1"/>
  <c r="H66" i="1"/>
  <c r="H65" i="1"/>
  <c r="H62" i="1"/>
  <c r="H61" i="1"/>
  <c r="H60" i="1"/>
  <c r="H59" i="1"/>
  <c r="H58" i="1"/>
  <c r="H53" i="1"/>
  <c r="H52" i="1"/>
  <c r="H51" i="1"/>
  <c r="H50" i="1"/>
  <c r="H47" i="1"/>
  <c r="H46" i="1"/>
  <c r="H45" i="1"/>
  <c r="H44" i="1"/>
  <c r="H43" i="1"/>
  <c r="H40" i="1"/>
  <c r="H39" i="1"/>
  <c r="H38" i="1"/>
  <c r="H37" i="1"/>
  <c r="H36" i="1"/>
  <c r="H35" i="1"/>
  <c r="H34" i="1"/>
  <c r="H33" i="1"/>
  <c r="H30" i="1"/>
  <c r="H29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7" i="1"/>
  <c r="H31" i="1"/>
  <c r="H41" i="1"/>
  <c r="H48" i="1"/>
  <c r="H54" i="1"/>
  <c r="H55" i="1"/>
  <c r="H63" i="1"/>
  <c r="H70" i="1"/>
  <c r="H73" i="1"/>
  <c r="H82" i="1"/>
  <c r="H83" i="1"/>
  <c r="H84" i="1"/>
  <c r="G58" i="1"/>
  <c r="G59" i="1"/>
  <c r="G60" i="1"/>
  <c r="G61" i="1"/>
  <c r="G62" i="1"/>
  <c r="G63" i="1"/>
  <c r="G65" i="1"/>
  <c r="G66" i="1"/>
  <c r="G67" i="1"/>
  <c r="G68" i="1"/>
  <c r="G69" i="1"/>
  <c r="G70" i="1"/>
  <c r="G72" i="1"/>
  <c r="G73" i="1"/>
  <c r="G75" i="1"/>
  <c r="G76" i="1"/>
  <c r="G77" i="1"/>
  <c r="G78" i="1"/>
  <c r="G79" i="1"/>
  <c r="G80" i="1"/>
  <c r="G81" i="1"/>
  <c r="G82" i="1"/>
  <c r="G8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50" i="1"/>
  <c r="G51" i="1"/>
  <c r="G52" i="1"/>
  <c r="G53" i="1"/>
  <c r="G54" i="1"/>
  <c r="G55" i="1"/>
  <c r="G84" i="1"/>
  <c r="C86" i="1"/>
  <c r="F27" i="1"/>
  <c r="F31" i="1"/>
  <c r="F41" i="1"/>
  <c r="F48" i="1"/>
  <c r="F54" i="1"/>
  <c r="F55" i="1"/>
  <c r="F63" i="1"/>
  <c r="F70" i="1"/>
  <c r="F73" i="1"/>
  <c r="F82" i="1"/>
  <c r="F83" i="1"/>
  <c r="F84" i="1"/>
</calcChain>
</file>

<file path=xl/sharedStrings.xml><?xml version="1.0" encoding="utf-8"?>
<sst xmlns="http://schemas.openxmlformats.org/spreadsheetml/2006/main" count="228" uniqueCount="156">
  <si>
    <t>UNIT</t>
  </si>
  <si>
    <t>QTY</t>
  </si>
  <si>
    <t>RATE</t>
  </si>
  <si>
    <t>TOTAL BUDGET</t>
  </si>
  <si>
    <t>PROGRAM/OPERATIONAL COST</t>
  </si>
  <si>
    <t>Materials</t>
  </si>
  <si>
    <t>1.1.1</t>
  </si>
  <si>
    <t>GI pipes different size (6m long)</t>
  </si>
  <si>
    <t>2 "</t>
  </si>
  <si>
    <t xml:space="preserve">Pcs </t>
  </si>
  <si>
    <t>1.1.1.1</t>
  </si>
  <si>
    <t>1 ½ “</t>
  </si>
  <si>
    <t>1.1.1.2</t>
  </si>
  <si>
    <t>1 ¼ “</t>
  </si>
  <si>
    <t>1.1.1.3</t>
  </si>
  <si>
    <t>1”</t>
  </si>
  <si>
    <t>1.1.2</t>
  </si>
  <si>
    <t>Cement for different construction</t>
  </si>
  <si>
    <t>bags</t>
  </si>
  <si>
    <t>1.1.3</t>
  </si>
  <si>
    <t>Reinforcement bars 6mm Ø</t>
  </si>
  <si>
    <t>Kg</t>
  </si>
  <si>
    <t>1.1.4</t>
  </si>
  <si>
    <t>Reinforcement bars 8mm Ø</t>
  </si>
  <si>
    <t>pcs</t>
  </si>
  <si>
    <t>1.1.5</t>
  </si>
  <si>
    <t>Reinforcement bars 10mm Ø</t>
  </si>
  <si>
    <t>1.1.6</t>
  </si>
  <si>
    <t>Chicken wire(1.8m * 30m)</t>
  </si>
  <si>
    <t>roll</t>
  </si>
  <si>
    <t>1.1.7</t>
  </si>
  <si>
    <t>Pipe fittings(16.5% of pipe cost)</t>
  </si>
  <si>
    <t>Birr</t>
  </si>
  <si>
    <t xml:space="preserve">Various </t>
  </si>
  <si>
    <t>1.1.8</t>
  </si>
  <si>
    <t>Sand</t>
  </si>
  <si>
    <t>M3</t>
  </si>
  <si>
    <t>1.1.9</t>
  </si>
  <si>
    <t xml:space="preserve">Gravel </t>
  </si>
  <si>
    <t>1.1.10</t>
  </si>
  <si>
    <t>Stone</t>
  </si>
  <si>
    <t>1.1.11</t>
  </si>
  <si>
    <t>Anti-rust paint</t>
  </si>
  <si>
    <t>1.1.12</t>
  </si>
  <si>
    <t>Black wire</t>
  </si>
  <si>
    <t>1.1.13</t>
  </si>
  <si>
    <t>Nails deferent size (7,9 &amp; 10) each</t>
  </si>
  <si>
    <t>Pack</t>
  </si>
  <si>
    <t>1.1.14</t>
  </si>
  <si>
    <t xml:space="preserve">Equaliyptuse poles </t>
  </si>
  <si>
    <t xml:space="preserve">No </t>
  </si>
  <si>
    <t>1.1.15</t>
  </si>
  <si>
    <t>Water quality test/spring</t>
  </si>
  <si>
    <t>1.1.16</t>
  </si>
  <si>
    <t>Provision of maintenance tools &amp; fittings for users</t>
  </si>
  <si>
    <t>1.1.18</t>
  </si>
  <si>
    <t>Timber</t>
  </si>
  <si>
    <t>m2</t>
  </si>
  <si>
    <t>1.1.17</t>
  </si>
  <si>
    <t xml:space="preserve">Miscellaneous costs </t>
  </si>
  <si>
    <t>Sub Total</t>
  </si>
  <si>
    <t>1.2.1</t>
  </si>
  <si>
    <t xml:space="preserve">Project truck &amp; Vehicles expenses </t>
  </si>
  <si>
    <t>1.2.2</t>
  </si>
  <si>
    <t xml:space="preserve">Rental trucks </t>
  </si>
  <si>
    <t>Sub total</t>
  </si>
  <si>
    <t>1.3.1</t>
  </si>
  <si>
    <t>1.3.2</t>
  </si>
  <si>
    <t xml:space="preserve">Hydrogeologist </t>
  </si>
  <si>
    <t>1.3.3</t>
  </si>
  <si>
    <t>Construction Foreman</t>
  </si>
  <si>
    <t>1.3.4</t>
  </si>
  <si>
    <t>1.3.5</t>
  </si>
  <si>
    <t>1.3.6</t>
  </si>
  <si>
    <t xml:space="preserve">Camping material &amp; other related expenses </t>
  </si>
  <si>
    <t>1.3.7</t>
  </si>
  <si>
    <t xml:space="preserve">Medical expense </t>
  </si>
  <si>
    <t>1.3.8</t>
  </si>
  <si>
    <t>Program staff camp allowance</t>
  </si>
  <si>
    <t>Locally Hired Staff</t>
  </si>
  <si>
    <t>1.4.1</t>
  </si>
  <si>
    <t>1.4.2</t>
  </si>
  <si>
    <t>Field worker clothes and supplies</t>
  </si>
  <si>
    <t>1.4.3</t>
  </si>
  <si>
    <t>Contractual labor (mason, plumber, etc.)</t>
  </si>
  <si>
    <t>1.4.4</t>
  </si>
  <si>
    <t>1.4.5</t>
  </si>
  <si>
    <t>1.5.1</t>
  </si>
  <si>
    <t>Stationary (for all trainee /committee)</t>
  </si>
  <si>
    <t>1.5.2</t>
  </si>
  <si>
    <t>Training material &amp; manuals and guide book</t>
  </si>
  <si>
    <t>1.5.3</t>
  </si>
  <si>
    <t xml:space="preserve">Per diem for trainee (committee) &amp; other community members </t>
  </si>
  <si>
    <t>1.5.4</t>
  </si>
  <si>
    <t xml:space="preserve">Tea break </t>
  </si>
  <si>
    <t>Qty</t>
  </si>
  <si>
    <t xml:space="preserve"> Rate </t>
  </si>
  <si>
    <t xml:space="preserve"> Total </t>
  </si>
  <si>
    <t>2.1.1</t>
  </si>
  <si>
    <t xml:space="preserve">Country director </t>
  </si>
  <si>
    <t>2.1.2</t>
  </si>
  <si>
    <t xml:space="preserve">Finance Officer </t>
  </si>
  <si>
    <t>2.1.3</t>
  </si>
  <si>
    <t xml:space="preserve">Liaison &amp; Logistics officer </t>
  </si>
  <si>
    <t>2.1.4</t>
  </si>
  <si>
    <t xml:space="preserve">Office cleaner  &amp; messenger </t>
  </si>
  <si>
    <t>2.1.5</t>
  </si>
  <si>
    <t>2.2.1</t>
  </si>
  <si>
    <t>2.2.2</t>
  </si>
  <si>
    <t>2.2.3</t>
  </si>
  <si>
    <t>2.2.4</t>
  </si>
  <si>
    <t>2.2.5</t>
  </si>
  <si>
    <t>2.3.1</t>
  </si>
  <si>
    <t>Other Overhead Expenses</t>
  </si>
  <si>
    <t>2.4.1</t>
  </si>
  <si>
    <t>2.4.2</t>
  </si>
  <si>
    <t>2.4.3</t>
  </si>
  <si>
    <t>2.4.4</t>
  </si>
  <si>
    <t>2.4.5</t>
  </si>
  <si>
    <t>2.4.6</t>
  </si>
  <si>
    <t>2.4.7</t>
  </si>
  <si>
    <t>Bank charges</t>
  </si>
  <si>
    <t>GRAND TOTAL</t>
  </si>
  <si>
    <t>Gezesso Water and Sanitation Project - HOPE International Development Agency</t>
  </si>
  <si>
    <t>in Eth Birr</t>
  </si>
  <si>
    <t>in USD$</t>
  </si>
  <si>
    <t>Water Committee Training</t>
  </si>
  <si>
    <t>PROGRAM COST TOTAL</t>
  </si>
  <si>
    <t>Assistant Community Educators (10 people working in 2016 and 5 will continue in 2017)</t>
  </si>
  <si>
    <t>On job train for caretakers &amp; other technical staff</t>
  </si>
  <si>
    <t>ADMIN COST TOTAL</t>
  </si>
  <si>
    <t>ADMIN COST</t>
  </si>
  <si>
    <t xml:space="preserve">NB: Admin Costs as % of total </t>
  </si>
  <si>
    <t xml:space="preserve">Community Mobilizer </t>
  </si>
  <si>
    <t xml:space="preserve">Project Officer  </t>
  </si>
  <si>
    <t>Medical expenses</t>
  </si>
  <si>
    <t xml:space="preserve">Truck Driver </t>
  </si>
  <si>
    <t>Truck driver assistant salary</t>
  </si>
  <si>
    <t>lump sum</t>
  </si>
  <si>
    <t>months</t>
  </si>
  <si>
    <t>Materials &amp; Labour Transport</t>
  </si>
  <si>
    <t>Program Staff Salary &amp; Benefits (Project Site Level)</t>
  </si>
  <si>
    <t>Admin Staff Salary &amp; Benefits (in Addis Ababa)</t>
  </si>
  <si>
    <t>Admin Staff Salary &amp; Benefits (Field Office)</t>
  </si>
  <si>
    <t xml:space="preserve">Program Coordinator </t>
  </si>
  <si>
    <t xml:space="preserve">Project Casher/Accountant  </t>
  </si>
  <si>
    <t xml:space="preserve">Office Cleaner &amp; Messenger </t>
  </si>
  <si>
    <t>Guards at Field Office (3) - Salary &amp; Benefits</t>
  </si>
  <si>
    <t xml:space="preserve">Monitoring &amp; Evaluation, + network &amp; experience sharing trips </t>
  </si>
  <si>
    <t>Transport costs for head office</t>
  </si>
  <si>
    <t>Stationery, cleaning equipment and materials</t>
  </si>
  <si>
    <t>Utilities/water, electricity etc (Field Office and Addis Ababa office )</t>
  </si>
  <si>
    <t>Telephone, Postage, Fax, Internet etc (Field Office and Addis Ababa office )</t>
  </si>
  <si>
    <t xml:space="preserve">Field Office &amp; store rent </t>
  </si>
  <si>
    <t xml:space="preserve">Membership fees, networking &amp; experience sharing activities </t>
  </si>
  <si>
    <t>in GBP£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</si>
</sst>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£&quot;#,##0.00"/>
    <numFmt numFmtId="166" formatCode="[$$-45C]#,##0.0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43" fontId="3" fillId="3" borderId="1" xfId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164" fontId="3" fillId="0" borderId="2" xfId="4" applyFont="1" applyBorder="1" applyAlignment="1">
      <alignment horizontal="right" wrapText="1"/>
    </xf>
    <xf numFmtId="43" fontId="3" fillId="0" borderId="1" xfId="1" applyFont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43" fontId="4" fillId="3" borderId="1" xfId="1" applyFont="1" applyFill="1" applyBorder="1" applyAlignment="1">
      <alignment horizontal="right" wrapText="1"/>
    </xf>
    <xf numFmtId="0" fontId="6" fillId="3" borderId="1" xfId="0" applyFont="1" applyFill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164" fontId="3" fillId="0" borderId="1" xfId="4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43" fontId="4" fillId="0" borderId="1" xfId="1" applyFont="1" applyFill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164" fontId="3" fillId="0" borderId="4" xfId="4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2" xfId="4" applyFont="1" applyBorder="1" applyAlignment="1">
      <alignment horizontal="right" wrapText="1"/>
    </xf>
    <xf numFmtId="0" fontId="8" fillId="3" borderId="1" xfId="0" applyFont="1" applyFill="1" applyBorder="1"/>
    <xf numFmtId="0" fontId="6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3" fontId="3" fillId="3" borderId="1" xfId="1" applyFont="1" applyFill="1" applyBorder="1" applyAlignment="1">
      <alignment horizontal="right" wrapText="1"/>
    </xf>
    <xf numFmtId="4" fontId="3" fillId="0" borderId="2" xfId="0" applyNumberFormat="1" applyFont="1" applyBorder="1" applyAlignment="1">
      <alignment horizontal="right" vertical="center" wrapText="1"/>
    </xf>
    <xf numFmtId="164" fontId="3" fillId="0" borderId="1" xfId="4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0" fontId="2" fillId="0" borderId="0" xfId="0" applyFont="1"/>
    <xf numFmtId="43" fontId="3" fillId="3" borderId="1" xfId="1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horizontal="center"/>
    </xf>
    <xf numFmtId="166" fontId="3" fillId="3" borderId="1" xfId="2" applyNumberFormat="1" applyFont="1" applyFill="1" applyBorder="1" applyAlignment="1">
      <alignment horizontal="center" vertical="center"/>
    </xf>
    <xf numFmtId="166" fontId="4" fillId="3" borderId="1" xfId="2" applyNumberFormat="1" applyFont="1" applyFill="1" applyBorder="1" applyAlignment="1">
      <alignment horizontal="right"/>
    </xf>
    <xf numFmtId="166" fontId="3" fillId="0" borderId="1" xfId="2" applyNumberFormat="1" applyFont="1" applyBorder="1" applyAlignment="1">
      <alignment horizontal="right" wrapText="1"/>
    </xf>
    <xf numFmtId="166" fontId="4" fillId="3" borderId="1" xfId="2" applyNumberFormat="1" applyFont="1" applyFill="1" applyBorder="1" applyAlignment="1">
      <alignment horizontal="right" wrapText="1"/>
    </xf>
    <xf numFmtId="166" fontId="4" fillId="0" borderId="1" xfId="2" applyNumberFormat="1" applyFont="1" applyFill="1" applyBorder="1" applyAlignment="1">
      <alignment horizontal="right" wrapText="1"/>
    </xf>
    <xf numFmtId="166" fontId="3" fillId="3" borderId="1" xfId="2" applyNumberFormat="1" applyFont="1" applyFill="1" applyBorder="1" applyAlignment="1">
      <alignment horizontal="right" wrapText="1"/>
    </xf>
    <xf numFmtId="166" fontId="4" fillId="2" borderId="1" xfId="2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3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7" fontId="9" fillId="0" borderId="0" xfId="0" applyNumberFormat="1" applyFont="1" applyAlignment="1">
      <alignment horizontal="right"/>
    </xf>
    <xf numFmtId="43" fontId="3" fillId="3" borderId="1" xfId="1" applyFont="1" applyFill="1" applyBorder="1" applyAlignment="1">
      <alignment horizontal="right" vertical="center"/>
    </xf>
    <xf numFmtId="166" fontId="3" fillId="3" borderId="1" xfId="2" applyNumberFormat="1" applyFont="1" applyFill="1" applyBorder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/>
    </xf>
    <xf numFmtId="43" fontId="6" fillId="0" borderId="1" xfId="1" applyFont="1" applyBorder="1" applyAlignment="1">
      <alignment horizontal="right" wrapText="1"/>
    </xf>
    <xf numFmtId="4" fontId="3" fillId="0" borderId="3" xfId="0" applyNumberFormat="1" applyFont="1" applyFill="1" applyBorder="1" applyAlignment="1">
      <alignment horizontal="right" wrapText="1"/>
    </xf>
    <xf numFmtId="164" fontId="3" fillId="0" borderId="2" xfId="4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43" fontId="8" fillId="3" borderId="1" xfId="1" applyFont="1" applyFill="1" applyBorder="1" applyAlignment="1">
      <alignment horizontal="right"/>
    </xf>
    <xf numFmtId="43" fontId="3" fillId="0" borderId="0" xfId="1" applyFont="1" applyAlignment="1">
      <alignment horizontal="right"/>
    </xf>
    <xf numFmtId="165" fontId="4" fillId="0" borderId="0" xfId="1" applyNumberFormat="1" applyFont="1" applyAlignment="1">
      <alignment horizontal="right"/>
    </xf>
    <xf numFmtId="166" fontId="3" fillId="0" borderId="0" xfId="2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166" fontId="0" fillId="0" borderId="0" xfId="2" applyNumberFormat="1" applyFont="1" applyAlignment="1">
      <alignment horizontal="right"/>
    </xf>
    <xf numFmtId="43" fontId="0" fillId="0" borderId="0" xfId="0" applyNumberFormat="1"/>
    <xf numFmtId="165" fontId="4" fillId="2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 vertical="center"/>
    </xf>
    <xf numFmtId="165" fontId="3" fillId="3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165" fontId="4" fillId="3" borderId="1" xfId="2" applyNumberFormat="1" applyFont="1" applyFill="1" applyBorder="1" applyAlignment="1">
      <alignment horizontal="right"/>
    </xf>
    <xf numFmtId="165" fontId="3" fillId="0" borderId="1" xfId="2" applyNumberFormat="1" applyFont="1" applyBorder="1" applyAlignment="1">
      <alignment horizontal="right" wrapText="1"/>
    </xf>
    <xf numFmtId="165" fontId="4" fillId="3" borderId="1" xfId="2" applyNumberFormat="1" applyFont="1" applyFill="1" applyBorder="1" applyAlignment="1">
      <alignment horizontal="right" wrapText="1"/>
    </xf>
    <xf numFmtId="165" fontId="3" fillId="3" borderId="1" xfId="2" applyNumberFormat="1" applyFont="1" applyFill="1" applyBorder="1" applyAlignment="1">
      <alignment horizontal="right" wrapText="1"/>
    </xf>
    <xf numFmtId="165" fontId="4" fillId="0" borderId="1" xfId="2" applyNumberFormat="1" applyFont="1" applyFill="1" applyBorder="1" applyAlignment="1">
      <alignment horizontal="right" wrapText="1"/>
    </xf>
    <xf numFmtId="165" fontId="4" fillId="2" borderId="1" xfId="2" applyNumberFormat="1" applyFont="1" applyFill="1" applyBorder="1" applyAlignment="1">
      <alignment horizontal="right" wrapText="1"/>
    </xf>
    <xf numFmtId="165" fontId="0" fillId="0" borderId="0" xfId="2" applyNumberFormat="1" applyFont="1"/>
    <xf numFmtId="17" fontId="4" fillId="0" borderId="0" xfId="2" applyNumberFormat="1" applyFont="1"/>
  </cellXfs>
  <cellStyles count="5">
    <cellStyle name="Comma" xfId="1" builtinId="3"/>
    <cellStyle name="Comma 2 2 2" xfId="4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89"/>
  <sheetViews>
    <sheetView tabSelected="1" workbookViewId="0">
      <selection activeCell="H2" sqref="H2"/>
    </sheetView>
  </sheetViews>
  <sheetFormatPr baseColWidth="10" defaultRowHeight="16" x14ac:dyDescent="0.2"/>
  <cols>
    <col min="1" max="1" width="7.1640625" customWidth="1"/>
    <col min="2" max="2" width="61" customWidth="1"/>
    <col min="3" max="4" width="10.83203125" style="72"/>
    <col min="5" max="5" width="10.83203125" style="81"/>
    <col min="6" max="6" width="11.6640625" style="81" customWidth="1"/>
    <col min="7" max="7" width="13" style="95" customWidth="1"/>
    <col min="8" max="8" width="12.5" style="107" customWidth="1"/>
  </cols>
  <sheetData>
    <row r="1" spans="1:8" x14ac:dyDescent="0.2">
      <c r="A1" s="56" t="s">
        <v>123</v>
      </c>
      <c r="G1" s="82"/>
      <c r="H1" s="108">
        <v>42522</v>
      </c>
    </row>
    <row r="2" spans="1:8" x14ac:dyDescent="0.2">
      <c r="A2" s="1"/>
      <c r="B2" s="1"/>
      <c r="C2" s="2" t="s">
        <v>0</v>
      </c>
      <c r="D2" s="2" t="s">
        <v>1</v>
      </c>
      <c r="E2" s="3" t="s">
        <v>2</v>
      </c>
      <c r="F2" s="3" t="s">
        <v>3</v>
      </c>
      <c r="G2" s="58" t="s">
        <v>3</v>
      </c>
      <c r="H2" s="97" t="s">
        <v>3</v>
      </c>
    </row>
    <row r="3" spans="1:8" x14ac:dyDescent="0.2">
      <c r="A3" s="4">
        <v>1</v>
      </c>
      <c r="B3" s="5" t="s">
        <v>4</v>
      </c>
      <c r="C3" s="73"/>
      <c r="D3" s="73"/>
      <c r="E3" s="83"/>
      <c r="F3" s="57" t="s">
        <v>124</v>
      </c>
      <c r="G3" s="59" t="s">
        <v>125</v>
      </c>
      <c r="H3" s="98" t="s">
        <v>155</v>
      </c>
    </row>
    <row r="4" spans="1:8" x14ac:dyDescent="0.2">
      <c r="A4" s="4">
        <v>1.1000000000000001</v>
      </c>
      <c r="B4" s="5" t="s">
        <v>5</v>
      </c>
      <c r="C4" s="73"/>
      <c r="D4" s="73"/>
      <c r="E4" s="83"/>
      <c r="F4" s="83"/>
      <c r="G4" s="84"/>
      <c r="H4" s="99"/>
    </row>
    <row r="5" spans="1:8" x14ac:dyDescent="0.2">
      <c r="A5" s="7" t="s">
        <v>6</v>
      </c>
      <c r="B5" s="8" t="s">
        <v>7</v>
      </c>
      <c r="C5" s="74"/>
      <c r="D5" s="74"/>
      <c r="E5" s="11"/>
      <c r="F5" s="11"/>
      <c r="G5" s="85"/>
      <c r="H5" s="100"/>
    </row>
    <row r="6" spans="1:8" x14ac:dyDescent="0.2">
      <c r="A6" s="7"/>
      <c r="B6" s="8" t="s">
        <v>8</v>
      </c>
      <c r="C6" s="74" t="s">
        <v>9</v>
      </c>
      <c r="D6" s="74">
        <v>33</v>
      </c>
      <c r="E6" s="11">
        <v>1615.14</v>
      </c>
      <c r="F6" s="11">
        <v>53299.69</v>
      </c>
      <c r="G6" s="85">
        <f t="shared" ref="G6:H26" si="0">F6*0.047</f>
        <v>2505.0854300000001</v>
      </c>
      <c r="H6" s="100">
        <f>F6*0.032</f>
        <v>1705.5900800000002</v>
      </c>
    </row>
    <row r="7" spans="1:8" x14ac:dyDescent="0.2">
      <c r="A7" s="7" t="s">
        <v>10</v>
      </c>
      <c r="B7" s="8" t="s">
        <v>11</v>
      </c>
      <c r="C7" s="74" t="s">
        <v>9</v>
      </c>
      <c r="D7" s="9">
        <v>158</v>
      </c>
      <c r="E7" s="10">
        <v>1245.99</v>
      </c>
      <c r="F7" s="10">
        <v>196866.42</v>
      </c>
      <c r="G7" s="85">
        <f t="shared" si="0"/>
        <v>9252.7217400000009</v>
      </c>
      <c r="H7" s="100">
        <f t="shared" ref="H7:H26" si="1">F7*0.032</f>
        <v>6299.7254400000002</v>
      </c>
    </row>
    <row r="8" spans="1:8" x14ac:dyDescent="0.2">
      <c r="A8" s="7" t="s">
        <v>12</v>
      </c>
      <c r="B8" s="8" t="s">
        <v>13</v>
      </c>
      <c r="C8" s="74" t="s">
        <v>9</v>
      </c>
      <c r="D8" s="9">
        <v>281</v>
      </c>
      <c r="E8" s="10">
        <v>1040.1099999999999</v>
      </c>
      <c r="F8" s="10">
        <v>292270.90999999997</v>
      </c>
      <c r="G8" s="85">
        <f t="shared" si="0"/>
        <v>13736.732769999999</v>
      </c>
      <c r="H8" s="100">
        <f t="shared" si="1"/>
        <v>9352.6691199999987</v>
      </c>
    </row>
    <row r="9" spans="1:8" x14ac:dyDescent="0.2">
      <c r="A9" s="7" t="s">
        <v>14</v>
      </c>
      <c r="B9" s="8" t="s">
        <v>15</v>
      </c>
      <c r="C9" s="74" t="s">
        <v>9</v>
      </c>
      <c r="D9" s="9">
        <v>609</v>
      </c>
      <c r="E9" s="10">
        <v>951</v>
      </c>
      <c r="F9" s="10">
        <v>579156.56000000006</v>
      </c>
      <c r="G9" s="85">
        <f t="shared" si="0"/>
        <v>27220.358320000003</v>
      </c>
      <c r="H9" s="100">
        <f t="shared" si="1"/>
        <v>18533.00992</v>
      </c>
    </row>
    <row r="10" spans="1:8" x14ac:dyDescent="0.2">
      <c r="A10" s="7" t="s">
        <v>16</v>
      </c>
      <c r="B10" s="8" t="s">
        <v>17</v>
      </c>
      <c r="C10" s="74" t="s">
        <v>18</v>
      </c>
      <c r="D10" s="9">
        <v>512.60209999999995</v>
      </c>
      <c r="E10" s="10">
        <v>325</v>
      </c>
      <c r="F10" s="10">
        <v>166595.68</v>
      </c>
      <c r="G10" s="85">
        <f t="shared" si="0"/>
        <v>7829.9969599999995</v>
      </c>
      <c r="H10" s="100">
        <f t="shared" si="1"/>
        <v>5331.0617599999996</v>
      </c>
    </row>
    <row r="11" spans="1:8" x14ac:dyDescent="0.2">
      <c r="A11" s="7" t="s">
        <v>19</v>
      </c>
      <c r="B11" s="8" t="s">
        <v>20</v>
      </c>
      <c r="C11" s="74" t="s">
        <v>21</v>
      </c>
      <c r="D11" s="9">
        <v>373.01</v>
      </c>
      <c r="E11" s="10">
        <v>57.1</v>
      </c>
      <c r="F11" s="10">
        <v>21298.87</v>
      </c>
      <c r="G11" s="85">
        <f t="shared" si="0"/>
        <v>1001.04689</v>
      </c>
      <c r="H11" s="100">
        <f t="shared" si="1"/>
        <v>681.56384000000003</v>
      </c>
    </row>
    <row r="12" spans="1:8" x14ac:dyDescent="0.2">
      <c r="A12" s="7" t="s">
        <v>22</v>
      </c>
      <c r="B12" s="8" t="s">
        <v>23</v>
      </c>
      <c r="C12" s="74" t="s">
        <v>24</v>
      </c>
      <c r="D12" s="9">
        <v>85</v>
      </c>
      <c r="E12" s="10">
        <v>144.97999999999999</v>
      </c>
      <c r="F12" s="10">
        <v>12322.88</v>
      </c>
      <c r="G12" s="85">
        <f t="shared" si="0"/>
        <v>579.17535999999996</v>
      </c>
      <c r="H12" s="100">
        <f t="shared" si="1"/>
        <v>394.33215999999999</v>
      </c>
    </row>
    <row r="13" spans="1:8" x14ac:dyDescent="0.2">
      <c r="A13" s="7" t="s">
        <v>25</v>
      </c>
      <c r="B13" s="8" t="s">
        <v>26</v>
      </c>
      <c r="C13" s="74" t="s">
        <v>24</v>
      </c>
      <c r="D13" s="9">
        <v>94</v>
      </c>
      <c r="E13" s="10">
        <v>195.58</v>
      </c>
      <c r="F13" s="10">
        <v>18384.71</v>
      </c>
      <c r="G13" s="85">
        <f t="shared" si="0"/>
        <v>864.08136999999999</v>
      </c>
      <c r="H13" s="100">
        <f t="shared" si="1"/>
        <v>588.31071999999995</v>
      </c>
    </row>
    <row r="14" spans="1:8" x14ac:dyDescent="0.2">
      <c r="A14" s="7" t="s">
        <v>27</v>
      </c>
      <c r="B14" s="8" t="s">
        <v>28</v>
      </c>
      <c r="C14" s="74" t="s">
        <v>29</v>
      </c>
      <c r="D14" s="9">
        <v>5</v>
      </c>
      <c r="E14" s="10">
        <v>670</v>
      </c>
      <c r="F14" s="10">
        <v>3350</v>
      </c>
      <c r="G14" s="85">
        <f t="shared" si="0"/>
        <v>157.44999999999999</v>
      </c>
      <c r="H14" s="100">
        <f t="shared" si="1"/>
        <v>107.2</v>
      </c>
    </row>
    <row r="15" spans="1:8" x14ac:dyDescent="0.2">
      <c r="A15" s="7" t="s">
        <v>30</v>
      </c>
      <c r="B15" s="8" t="s">
        <v>31</v>
      </c>
      <c r="C15" s="74" t="s">
        <v>32</v>
      </c>
      <c r="D15" s="9" t="s">
        <v>33</v>
      </c>
      <c r="E15" s="10">
        <v>168239</v>
      </c>
      <c r="F15" s="10">
        <v>168239</v>
      </c>
      <c r="G15" s="85">
        <f t="shared" si="0"/>
        <v>7907.2330000000002</v>
      </c>
      <c r="H15" s="100">
        <f t="shared" si="1"/>
        <v>5383.6480000000001</v>
      </c>
    </row>
    <row r="16" spans="1:8" x14ac:dyDescent="0.2">
      <c r="A16" s="7" t="s">
        <v>34</v>
      </c>
      <c r="B16" s="8" t="s">
        <v>35</v>
      </c>
      <c r="C16" s="74" t="s">
        <v>36</v>
      </c>
      <c r="D16" s="9">
        <v>119</v>
      </c>
      <c r="E16" s="10">
        <v>1500</v>
      </c>
      <c r="F16" s="10">
        <v>178500</v>
      </c>
      <c r="G16" s="85">
        <f t="shared" si="0"/>
        <v>8389.5</v>
      </c>
      <c r="H16" s="100">
        <f t="shared" si="1"/>
        <v>5712</v>
      </c>
    </row>
    <row r="17" spans="1:8" x14ac:dyDescent="0.2">
      <c r="A17" s="7" t="s">
        <v>37</v>
      </c>
      <c r="B17" s="8" t="s">
        <v>38</v>
      </c>
      <c r="C17" s="74" t="s">
        <v>36</v>
      </c>
      <c r="D17" s="9">
        <v>56</v>
      </c>
      <c r="E17" s="10">
        <v>2600</v>
      </c>
      <c r="F17" s="10">
        <v>145600</v>
      </c>
      <c r="G17" s="85">
        <f t="shared" si="0"/>
        <v>6843.2</v>
      </c>
      <c r="H17" s="100">
        <f t="shared" si="1"/>
        <v>4659.2</v>
      </c>
    </row>
    <row r="18" spans="1:8" x14ac:dyDescent="0.2">
      <c r="A18" s="7" t="s">
        <v>39</v>
      </c>
      <c r="B18" s="8" t="s">
        <v>40</v>
      </c>
      <c r="C18" s="74" t="s">
        <v>36</v>
      </c>
      <c r="D18" s="9">
        <v>158</v>
      </c>
      <c r="E18" s="10">
        <v>670</v>
      </c>
      <c r="F18" s="10">
        <v>105860</v>
      </c>
      <c r="G18" s="85">
        <f t="shared" si="0"/>
        <v>4975.42</v>
      </c>
      <c r="H18" s="100">
        <f t="shared" si="1"/>
        <v>3387.52</v>
      </c>
    </row>
    <row r="19" spans="1:8" x14ac:dyDescent="0.2">
      <c r="A19" s="7" t="s">
        <v>41</v>
      </c>
      <c r="B19" s="8" t="s">
        <v>42</v>
      </c>
      <c r="C19" s="74" t="s">
        <v>21</v>
      </c>
      <c r="D19" s="9">
        <v>9</v>
      </c>
      <c r="E19" s="10">
        <v>110</v>
      </c>
      <c r="F19" s="10">
        <v>990</v>
      </c>
      <c r="G19" s="85">
        <f t="shared" si="0"/>
        <v>46.53</v>
      </c>
      <c r="H19" s="100">
        <f t="shared" si="1"/>
        <v>31.68</v>
      </c>
    </row>
    <row r="20" spans="1:8" x14ac:dyDescent="0.2">
      <c r="A20" s="7" t="s">
        <v>43</v>
      </c>
      <c r="B20" s="8" t="s">
        <v>44</v>
      </c>
      <c r="C20" s="74" t="s">
        <v>21</v>
      </c>
      <c r="D20" s="9">
        <v>62.5</v>
      </c>
      <c r="E20" s="10">
        <v>60</v>
      </c>
      <c r="F20" s="10">
        <v>3750</v>
      </c>
      <c r="G20" s="85">
        <f t="shared" si="0"/>
        <v>176.25</v>
      </c>
      <c r="H20" s="100">
        <f t="shared" si="1"/>
        <v>120</v>
      </c>
    </row>
    <row r="21" spans="1:8" x14ac:dyDescent="0.2">
      <c r="A21" s="7" t="s">
        <v>45</v>
      </c>
      <c r="B21" s="8" t="s">
        <v>46</v>
      </c>
      <c r="C21" s="74" t="s">
        <v>47</v>
      </c>
      <c r="D21" s="9">
        <v>7</v>
      </c>
      <c r="E21" s="10">
        <v>200</v>
      </c>
      <c r="F21" s="10">
        <v>1400</v>
      </c>
      <c r="G21" s="85">
        <f t="shared" si="0"/>
        <v>65.8</v>
      </c>
      <c r="H21" s="100">
        <f t="shared" si="1"/>
        <v>44.800000000000004</v>
      </c>
    </row>
    <row r="22" spans="1:8" x14ac:dyDescent="0.2">
      <c r="A22" s="7" t="s">
        <v>48</v>
      </c>
      <c r="B22" s="8" t="s">
        <v>49</v>
      </c>
      <c r="C22" s="74" t="s">
        <v>50</v>
      </c>
      <c r="D22" s="9">
        <v>79</v>
      </c>
      <c r="E22" s="10">
        <v>120</v>
      </c>
      <c r="F22" s="10">
        <v>9480</v>
      </c>
      <c r="G22" s="85">
        <f t="shared" si="0"/>
        <v>445.56</v>
      </c>
      <c r="H22" s="100">
        <f t="shared" si="1"/>
        <v>303.36</v>
      </c>
    </row>
    <row r="23" spans="1:8" x14ac:dyDescent="0.2">
      <c r="A23" s="7" t="s">
        <v>51</v>
      </c>
      <c r="B23" s="8" t="s">
        <v>52</v>
      </c>
      <c r="C23" s="74" t="s">
        <v>50</v>
      </c>
      <c r="D23" s="9">
        <v>2</v>
      </c>
      <c r="E23" s="10">
        <v>3625</v>
      </c>
      <c r="F23" s="10">
        <v>7250</v>
      </c>
      <c r="G23" s="85">
        <f t="shared" si="0"/>
        <v>340.75</v>
      </c>
      <c r="H23" s="100">
        <f t="shared" si="1"/>
        <v>232</v>
      </c>
    </row>
    <row r="24" spans="1:8" x14ac:dyDescent="0.2">
      <c r="A24" s="7" t="s">
        <v>53</v>
      </c>
      <c r="B24" s="8" t="s">
        <v>54</v>
      </c>
      <c r="C24" s="17" t="s">
        <v>138</v>
      </c>
      <c r="D24" s="17" t="s">
        <v>138</v>
      </c>
      <c r="E24" s="10">
        <v>60000</v>
      </c>
      <c r="F24" s="10">
        <v>60000</v>
      </c>
      <c r="G24" s="85">
        <f t="shared" si="0"/>
        <v>2820</v>
      </c>
      <c r="H24" s="100">
        <f t="shared" si="1"/>
        <v>1920</v>
      </c>
    </row>
    <row r="25" spans="1:8" x14ac:dyDescent="0.2">
      <c r="A25" s="7" t="s">
        <v>55</v>
      </c>
      <c r="B25" s="8" t="s">
        <v>56</v>
      </c>
      <c r="C25" s="74" t="s">
        <v>57</v>
      </c>
      <c r="D25" s="9">
        <v>27</v>
      </c>
      <c r="E25" s="10">
        <v>310</v>
      </c>
      <c r="F25" s="10">
        <v>8370</v>
      </c>
      <c r="G25" s="85">
        <f t="shared" si="0"/>
        <v>393.39</v>
      </c>
      <c r="H25" s="100">
        <f t="shared" si="1"/>
        <v>267.84000000000003</v>
      </c>
    </row>
    <row r="26" spans="1:8" x14ac:dyDescent="0.2">
      <c r="A26" s="7" t="s">
        <v>58</v>
      </c>
      <c r="B26" s="8" t="s">
        <v>59</v>
      </c>
      <c r="C26" s="17" t="s">
        <v>138</v>
      </c>
      <c r="D26" s="17" t="s">
        <v>138</v>
      </c>
      <c r="E26" s="10">
        <v>60000</v>
      </c>
      <c r="F26" s="10">
        <v>60000</v>
      </c>
      <c r="G26" s="85">
        <f t="shared" si="0"/>
        <v>2820</v>
      </c>
      <c r="H26" s="100">
        <f t="shared" si="1"/>
        <v>1920</v>
      </c>
    </row>
    <row r="27" spans="1:8" x14ac:dyDescent="0.2">
      <c r="A27" s="6"/>
      <c r="B27" s="12" t="s">
        <v>60</v>
      </c>
      <c r="C27" s="73"/>
      <c r="D27" s="79"/>
      <c r="E27" s="13"/>
      <c r="F27" s="14">
        <f>SUM(F6:F26)</f>
        <v>2092984.72</v>
      </c>
      <c r="G27" s="60">
        <f t="shared" ref="G27:H27" si="2">SUM(G6:G26)</f>
        <v>98370.281839999981</v>
      </c>
      <c r="H27" s="101">
        <f t="shared" si="2"/>
        <v>66975.511039999983</v>
      </c>
    </row>
    <row r="28" spans="1:8" x14ac:dyDescent="0.2">
      <c r="A28" s="15">
        <v>1.2</v>
      </c>
      <c r="B28" s="15" t="s">
        <v>140</v>
      </c>
      <c r="C28" s="16"/>
      <c r="D28" s="17"/>
      <c r="E28" s="20"/>
      <c r="F28" s="20"/>
      <c r="G28" s="61"/>
      <c r="H28" s="102"/>
    </row>
    <row r="29" spans="1:8" x14ac:dyDescent="0.2">
      <c r="A29" s="66" t="s">
        <v>61</v>
      </c>
      <c r="B29" s="18" t="s">
        <v>62</v>
      </c>
      <c r="C29" s="17" t="s">
        <v>138</v>
      </c>
      <c r="D29" s="17" t="s">
        <v>138</v>
      </c>
      <c r="E29" s="31">
        <v>270000</v>
      </c>
      <c r="F29" s="19">
        <v>270000</v>
      </c>
      <c r="G29" s="85">
        <f>F29*0.047</f>
        <v>12690</v>
      </c>
      <c r="H29" s="100">
        <f t="shared" ref="H29:H30" si="3">F29*0.032</f>
        <v>8640</v>
      </c>
    </row>
    <row r="30" spans="1:8" x14ac:dyDescent="0.2">
      <c r="A30" s="66" t="s">
        <v>63</v>
      </c>
      <c r="B30" s="18" t="s">
        <v>64</v>
      </c>
      <c r="C30" s="17" t="s">
        <v>138</v>
      </c>
      <c r="D30" s="17" t="s">
        <v>138</v>
      </c>
      <c r="E30" s="31">
        <v>80000</v>
      </c>
      <c r="F30" s="19">
        <v>80000</v>
      </c>
      <c r="G30" s="85">
        <f>F30*0.047</f>
        <v>3760</v>
      </c>
      <c r="H30" s="100">
        <f t="shared" si="3"/>
        <v>2560</v>
      </c>
    </row>
    <row r="31" spans="1:8" x14ac:dyDescent="0.2">
      <c r="A31" s="44"/>
      <c r="B31" s="22" t="s">
        <v>65</v>
      </c>
      <c r="C31" s="23"/>
      <c r="D31" s="24"/>
      <c r="E31" s="50"/>
      <c r="F31" s="25">
        <f>SUM(F29:F30)</f>
        <v>350000</v>
      </c>
      <c r="G31" s="62">
        <f t="shared" ref="G31:H31" si="4">SUM(G29:G30)</f>
        <v>16450</v>
      </c>
      <c r="H31" s="103">
        <f t="shared" si="4"/>
        <v>11200</v>
      </c>
    </row>
    <row r="32" spans="1:8" x14ac:dyDescent="0.2">
      <c r="A32" s="67">
        <v>1.3</v>
      </c>
      <c r="B32" s="26" t="s">
        <v>141</v>
      </c>
      <c r="C32" s="23"/>
      <c r="D32" s="24"/>
      <c r="E32" s="50"/>
      <c r="F32" s="50"/>
      <c r="G32" s="64"/>
      <c r="H32" s="104"/>
    </row>
    <row r="33" spans="1:9" x14ac:dyDescent="0.2">
      <c r="A33" s="66" t="s">
        <v>66</v>
      </c>
      <c r="B33" s="18" t="s">
        <v>134</v>
      </c>
      <c r="C33" s="17" t="s">
        <v>139</v>
      </c>
      <c r="D33" s="17">
        <v>3</v>
      </c>
      <c r="E33" s="27">
        <v>12588</v>
      </c>
      <c r="F33" s="19">
        <v>37764</v>
      </c>
      <c r="G33" s="85">
        <f t="shared" ref="G33:H40" si="5">F33*0.047</f>
        <v>1774.9079999999999</v>
      </c>
      <c r="H33" s="100">
        <f t="shared" ref="H33:H40" si="6">F33*0.032</f>
        <v>1208.4480000000001</v>
      </c>
    </row>
    <row r="34" spans="1:9" x14ac:dyDescent="0.2">
      <c r="A34" s="66" t="s">
        <v>67</v>
      </c>
      <c r="B34" s="18" t="s">
        <v>68</v>
      </c>
      <c r="C34" s="17" t="s">
        <v>139</v>
      </c>
      <c r="D34" s="9">
        <v>3</v>
      </c>
      <c r="E34" s="27">
        <v>8592</v>
      </c>
      <c r="F34" s="19">
        <v>25776</v>
      </c>
      <c r="G34" s="85">
        <f t="shared" si="5"/>
        <v>1211.472</v>
      </c>
      <c r="H34" s="100">
        <f t="shared" si="6"/>
        <v>824.83199999999999</v>
      </c>
    </row>
    <row r="35" spans="1:9" x14ac:dyDescent="0.2">
      <c r="A35" s="68" t="s">
        <v>69</v>
      </c>
      <c r="B35" s="28" t="s">
        <v>70</v>
      </c>
      <c r="C35" s="17" t="s">
        <v>139</v>
      </c>
      <c r="D35" s="17">
        <v>3</v>
      </c>
      <c r="E35" s="27">
        <v>7193.4</v>
      </c>
      <c r="F35" s="19">
        <v>21580.199999999997</v>
      </c>
      <c r="G35" s="85">
        <f t="shared" si="5"/>
        <v>1014.2693999999999</v>
      </c>
      <c r="H35" s="100">
        <f t="shared" si="6"/>
        <v>690.56639999999993</v>
      </c>
    </row>
    <row r="36" spans="1:9" x14ac:dyDescent="0.2">
      <c r="A36" s="66" t="s">
        <v>71</v>
      </c>
      <c r="B36" s="29" t="s">
        <v>133</v>
      </c>
      <c r="C36" s="17" t="s">
        <v>139</v>
      </c>
      <c r="D36" s="30">
        <v>15</v>
      </c>
      <c r="E36" s="27">
        <v>5395.2</v>
      </c>
      <c r="F36" s="19">
        <v>80928</v>
      </c>
      <c r="G36" s="85">
        <f t="shared" si="5"/>
        <v>3803.616</v>
      </c>
      <c r="H36" s="100">
        <f t="shared" si="6"/>
        <v>2589.6959999999999</v>
      </c>
    </row>
    <row r="37" spans="1:9" x14ac:dyDescent="0.2">
      <c r="A37" s="66" t="s">
        <v>72</v>
      </c>
      <c r="B37" s="29" t="s">
        <v>136</v>
      </c>
      <c r="C37" s="17" t="s">
        <v>139</v>
      </c>
      <c r="D37" s="17">
        <v>3</v>
      </c>
      <c r="E37" s="27">
        <v>5262</v>
      </c>
      <c r="F37" s="19">
        <v>15786</v>
      </c>
      <c r="G37" s="85">
        <f t="shared" si="5"/>
        <v>741.94200000000001</v>
      </c>
      <c r="H37" s="100">
        <f t="shared" si="6"/>
        <v>505.15199999999999</v>
      </c>
    </row>
    <row r="38" spans="1:9" x14ac:dyDescent="0.2">
      <c r="A38" s="68" t="s">
        <v>73</v>
      </c>
      <c r="B38" s="18" t="s">
        <v>74</v>
      </c>
      <c r="C38" s="17" t="s">
        <v>138</v>
      </c>
      <c r="D38" s="17" t="s">
        <v>138</v>
      </c>
      <c r="E38" s="31">
        <v>20000</v>
      </c>
      <c r="F38" s="19">
        <v>20000</v>
      </c>
      <c r="G38" s="85">
        <f t="shared" si="5"/>
        <v>940</v>
      </c>
      <c r="H38" s="100">
        <f t="shared" si="6"/>
        <v>640</v>
      </c>
    </row>
    <row r="39" spans="1:9" x14ac:dyDescent="0.2">
      <c r="A39" s="66" t="s">
        <v>75</v>
      </c>
      <c r="B39" s="18" t="s">
        <v>135</v>
      </c>
      <c r="C39" s="17" t="s">
        <v>139</v>
      </c>
      <c r="D39" s="17">
        <v>3</v>
      </c>
      <c r="E39" s="31">
        <v>5000</v>
      </c>
      <c r="F39" s="19">
        <v>15000</v>
      </c>
      <c r="G39" s="85">
        <f t="shared" si="5"/>
        <v>705</v>
      </c>
      <c r="H39" s="100">
        <f t="shared" si="6"/>
        <v>480</v>
      </c>
    </row>
    <row r="40" spans="1:9" x14ac:dyDescent="0.2">
      <c r="A40" s="68" t="s">
        <v>77</v>
      </c>
      <c r="B40" s="29" t="s">
        <v>78</v>
      </c>
      <c r="C40" s="17" t="s">
        <v>138</v>
      </c>
      <c r="D40" s="17" t="s">
        <v>138</v>
      </c>
      <c r="E40" s="31">
        <v>48000</v>
      </c>
      <c r="F40" s="19">
        <v>48000</v>
      </c>
      <c r="G40" s="85">
        <f t="shared" si="5"/>
        <v>2256</v>
      </c>
      <c r="H40" s="100">
        <f t="shared" si="6"/>
        <v>1536</v>
      </c>
    </row>
    <row r="41" spans="1:9" x14ac:dyDescent="0.2">
      <c r="A41" s="23"/>
      <c r="B41" s="22" t="s">
        <v>65</v>
      </c>
      <c r="C41" s="23"/>
      <c r="D41" s="24"/>
      <c r="E41" s="50"/>
      <c r="F41" s="25">
        <f>SUM(F33:F40)</f>
        <v>264834.2</v>
      </c>
      <c r="G41" s="62">
        <f t="shared" ref="G41:H41" si="7">SUM(G33:G40)</f>
        <v>12447.207399999999</v>
      </c>
      <c r="H41" s="103">
        <f t="shared" si="7"/>
        <v>8474.6944000000003</v>
      </c>
    </row>
    <row r="42" spans="1:9" x14ac:dyDescent="0.2">
      <c r="A42" s="32">
        <v>1.4</v>
      </c>
      <c r="B42" s="33" t="s">
        <v>79</v>
      </c>
      <c r="C42" s="75"/>
      <c r="D42" s="75"/>
      <c r="E42" s="86"/>
      <c r="F42" s="34"/>
      <c r="G42" s="63"/>
      <c r="H42" s="105"/>
    </row>
    <row r="43" spans="1:9" x14ac:dyDescent="0.2">
      <c r="A43" s="35" t="s">
        <v>80</v>
      </c>
      <c r="B43" s="36" t="s">
        <v>137</v>
      </c>
      <c r="C43" s="17" t="s">
        <v>139</v>
      </c>
      <c r="D43" s="17">
        <v>3</v>
      </c>
      <c r="E43" s="87">
        <v>1300</v>
      </c>
      <c r="F43" s="37">
        <v>3900</v>
      </c>
      <c r="G43" s="85">
        <f>F43*0.047</f>
        <v>183.3</v>
      </c>
      <c r="H43" s="100">
        <f t="shared" ref="H43:H47" si="8">F43*0.032</f>
        <v>124.8</v>
      </c>
    </row>
    <row r="44" spans="1:9" x14ac:dyDescent="0.2">
      <c r="A44" s="38" t="s">
        <v>81</v>
      </c>
      <c r="B44" s="39" t="s">
        <v>82</v>
      </c>
      <c r="C44" s="17" t="s">
        <v>138</v>
      </c>
      <c r="D44" s="17" t="s">
        <v>138</v>
      </c>
      <c r="E44" s="38">
        <v>20000</v>
      </c>
      <c r="F44" s="40">
        <v>20000</v>
      </c>
      <c r="G44" s="85">
        <f>F44*0.047</f>
        <v>940</v>
      </c>
      <c r="H44" s="100">
        <f t="shared" si="8"/>
        <v>640</v>
      </c>
    </row>
    <row r="45" spans="1:9" x14ac:dyDescent="0.2">
      <c r="A45" s="35" t="s">
        <v>83</v>
      </c>
      <c r="B45" s="36" t="s">
        <v>84</v>
      </c>
      <c r="C45" s="17" t="s">
        <v>138</v>
      </c>
      <c r="D45" s="17" t="s">
        <v>138</v>
      </c>
      <c r="E45" s="31">
        <v>255555.57</v>
      </c>
      <c r="F45" s="88">
        <v>255555.57</v>
      </c>
      <c r="G45" s="85">
        <f>F45*0.047</f>
        <v>12011.111790000001</v>
      </c>
      <c r="H45" s="100">
        <f t="shared" si="8"/>
        <v>8177.7782400000006</v>
      </c>
    </row>
    <row r="46" spans="1:9" x14ac:dyDescent="0.2">
      <c r="A46" s="35" t="s">
        <v>85</v>
      </c>
      <c r="B46" s="36" t="s">
        <v>128</v>
      </c>
      <c r="C46" s="17" t="s">
        <v>139</v>
      </c>
      <c r="D46" s="17">
        <v>13.5</v>
      </c>
      <c r="E46" s="89">
        <v>7215</v>
      </c>
      <c r="F46" s="19">
        <v>97402.5</v>
      </c>
      <c r="G46" s="85">
        <f>F46*0.047</f>
        <v>4577.9174999999996</v>
      </c>
      <c r="H46" s="100">
        <f t="shared" si="8"/>
        <v>3116.88</v>
      </c>
      <c r="I46" s="96"/>
    </row>
    <row r="47" spans="1:9" x14ac:dyDescent="0.2">
      <c r="A47" s="38" t="s">
        <v>86</v>
      </c>
      <c r="B47" s="36" t="s">
        <v>129</v>
      </c>
      <c r="C47" s="17" t="s">
        <v>138</v>
      </c>
      <c r="D47" s="17" t="s">
        <v>138</v>
      </c>
      <c r="E47" s="31">
        <v>7500</v>
      </c>
      <c r="F47" s="19">
        <v>7500</v>
      </c>
      <c r="G47" s="85">
        <f>F47*0.047</f>
        <v>352.5</v>
      </c>
      <c r="H47" s="100">
        <f t="shared" si="8"/>
        <v>240</v>
      </c>
    </row>
    <row r="48" spans="1:9" x14ac:dyDescent="0.2">
      <c r="A48" s="41"/>
      <c r="B48" s="22" t="s">
        <v>65</v>
      </c>
      <c r="C48" s="76"/>
      <c r="D48" s="76"/>
      <c r="E48" s="90"/>
      <c r="F48" s="25">
        <f>SUM(F43:F47)</f>
        <v>384358.07</v>
      </c>
      <c r="G48" s="62">
        <f t="shared" ref="G48:H48" si="9">SUM(G43:G47)</f>
        <v>18064.829290000001</v>
      </c>
      <c r="H48" s="103">
        <f t="shared" si="9"/>
        <v>12299.45824</v>
      </c>
    </row>
    <row r="49" spans="1:8" x14ac:dyDescent="0.2">
      <c r="A49" s="42">
        <v>1.5</v>
      </c>
      <c r="B49" s="26" t="s">
        <v>126</v>
      </c>
      <c r="C49" s="23"/>
      <c r="D49" s="24"/>
      <c r="E49" s="50"/>
      <c r="F49" s="50"/>
      <c r="G49" s="64"/>
      <c r="H49" s="104"/>
    </row>
    <row r="50" spans="1:8" x14ac:dyDescent="0.2">
      <c r="A50" s="35" t="s">
        <v>87</v>
      </c>
      <c r="B50" s="36" t="s">
        <v>88</v>
      </c>
      <c r="C50" s="17" t="s">
        <v>138</v>
      </c>
      <c r="D50" s="17" t="s">
        <v>138</v>
      </c>
      <c r="E50" s="31">
        <v>6000</v>
      </c>
      <c r="F50" s="19">
        <v>6000</v>
      </c>
      <c r="G50" s="85">
        <f>F50*0.047</f>
        <v>282</v>
      </c>
      <c r="H50" s="100">
        <f t="shared" ref="H50:H53" si="10">F50*0.032</f>
        <v>192</v>
      </c>
    </row>
    <row r="51" spans="1:8" x14ac:dyDescent="0.2">
      <c r="A51" s="35" t="s">
        <v>89</v>
      </c>
      <c r="B51" s="36" t="s">
        <v>90</v>
      </c>
      <c r="C51" s="17" t="s">
        <v>138</v>
      </c>
      <c r="D51" s="17" t="s">
        <v>138</v>
      </c>
      <c r="E51" s="31">
        <v>4500</v>
      </c>
      <c r="F51" s="19">
        <v>4500</v>
      </c>
      <c r="G51" s="85">
        <f>F51*0.047</f>
        <v>211.5</v>
      </c>
      <c r="H51" s="100">
        <f t="shared" si="10"/>
        <v>144</v>
      </c>
    </row>
    <row r="52" spans="1:8" x14ac:dyDescent="0.2">
      <c r="A52" s="35" t="s">
        <v>91</v>
      </c>
      <c r="B52" s="36" t="s">
        <v>92</v>
      </c>
      <c r="C52" s="17" t="s">
        <v>138</v>
      </c>
      <c r="D52" s="17" t="s">
        <v>138</v>
      </c>
      <c r="E52" s="31">
        <v>27450</v>
      </c>
      <c r="F52" s="19">
        <v>27450</v>
      </c>
      <c r="G52" s="85">
        <f>F52*0.047</f>
        <v>1290.1500000000001</v>
      </c>
      <c r="H52" s="100">
        <f t="shared" si="10"/>
        <v>878.4</v>
      </c>
    </row>
    <row r="53" spans="1:8" x14ac:dyDescent="0.2">
      <c r="A53" s="35" t="s">
        <v>93</v>
      </c>
      <c r="B53" s="18" t="s">
        <v>94</v>
      </c>
      <c r="C53" s="17" t="s">
        <v>138</v>
      </c>
      <c r="D53" s="17" t="s">
        <v>138</v>
      </c>
      <c r="E53" s="31">
        <v>3900</v>
      </c>
      <c r="F53" s="19">
        <v>3900</v>
      </c>
      <c r="G53" s="85">
        <f>F53*0.047</f>
        <v>183.3</v>
      </c>
      <c r="H53" s="100">
        <f t="shared" si="10"/>
        <v>124.8</v>
      </c>
    </row>
    <row r="54" spans="1:8" x14ac:dyDescent="0.2">
      <c r="A54" s="43"/>
      <c r="B54" s="22" t="s">
        <v>60</v>
      </c>
      <c r="C54" s="23"/>
      <c r="D54" s="24"/>
      <c r="E54" s="25"/>
      <c r="F54" s="25">
        <f>SUM(F50:F53)</f>
        <v>41850</v>
      </c>
      <c r="G54" s="62">
        <f t="shared" ref="G54:H54" si="11">SUM(G50:G53)</f>
        <v>1966.95</v>
      </c>
      <c r="H54" s="103">
        <f t="shared" si="11"/>
        <v>1339.2</v>
      </c>
    </row>
    <row r="55" spans="1:8" x14ac:dyDescent="0.2">
      <c r="A55" s="44"/>
      <c r="B55" s="44" t="s">
        <v>127</v>
      </c>
      <c r="C55" s="23"/>
      <c r="D55" s="24"/>
      <c r="E55" s="50"/>
      <c r="F55" s="25">
        <f>SUM(F27,F31,F41,F48,F54)</f>
        <v>3134026.9899999998</v>
      </c>
      <c r="G55" s="62">
        <f>SUM(G27,G31,G41,G48,G54)</f>
        <v>147299.26853</v>
      </c>
      <c r="H55" s="103">
        <f>SUM(H27,H31,H41,H48,H54)</f>
        <v>100288.86367999999</v>
      </c>
    </row>
    <row r="56" spans="1:8" x14ac:dyDescent="0.2">
      <c r="A56" s="45">
        <v>2</v>
      </c>
      <c r="B56" s="45" t="s">
        <v>131</v>
      </c>
      <c r="C56" s="21"/>
      <c r="D56" s="46" t="s">
        <v>95</v>
      </c>
      <c r="E56" s="25" t="s">
        <v>96</v>
      </c>
      <c r="F56" s="25" t="s">
        <v>97</v>
      </c>
      <c r="G56" s="62"/>
      <c r="H56" s="103"/>
    </row>
    <row r="57" spans="1:8" x14ac:dyDescent="0.2">
      <c r="A57" s="42">
        <v>2.1</v>
      </c>
      <c r="B57" s="26" t="s">
        <v>142</v>
      </c>
      <c r="C57" s="21"/>
      <c r="D57" s="46"/>
      <c r="E57" s="25"/>
      <c r="F57" s="25"/>
      <c r="G57" s="62"/>
      <c r="H57" s="103"/>
    </row>
    <row r="58" spans="1:8" x14ac:dyDescent="0.2">
      <c r="A58" s="66" t="s">
        <v>98</v>
      </c>
      <c r="B58" s="18" t="s">
        <v>99</v>
      </c>
      <c r="C58" s="17" t="s">
        <v>139</v>
      </c>
      <c r="D58" s="17">
        <v>4</v>
      </c>
      <c r="E58" s="47">
        <v>36000</v>
      </c>
      <c r="F58" s="19">
        <v>144000</v>
      </c>
      <c r="G58" s="85">
        <f>F58*0.047</f>
        <v>6768</v>
      </c>
      <c r="H58" s="100">
        <f t="shared" ref="H58:H62" si="12">F58*0.032</f>
        <v>4608</v>
      </c>
    </row>
    <row r="59" spans="1:8" x14ac:dyDescent="0.2">
      <c r="A59" s="66" t="s">
        <v>100</v>
      </c>
      <c r="B59" s="18" t="s">
        <v>101</v>
      </c>
      <c r="C59" s="17" t="s">
        <v>139</v>
      </c>
      <c r="D59" s="17">
        <v>4</v>
      </c>
      <c r="E59" s="47">
        <v>9924</v>
      </c>
      <c r="F59" s="19">
        <v>39696</v>
      </c>
      <c r="G59" s="85">
        <f>F59*0.047</f>
        <v>1865.712</v>
      </c>
      <c r="H59" s="100">
        <f t="shared" si="12"/>
        <v>1270.2719999999999</v>
      </c>
    </row>
    <row r="60" spans="1:8" x14ac:dyDescent="0.2">
      <c r="A60" s="66" t="s">
        <v>102</v>
      </c>
      <c r="B60" s="18" t="s">
        <v>103</v>
      </c>
      <c r="C60" s="17" t="s">
        <v>139</v>
      </c>
      <c r="D60" s="17">
        <v>4</v>
      </c>
      <c r="E60" s="47">
        <v>8592</v>
      </c>
      <c r="F60" s="19">
        <v>34368</v>
      </c>
      <c r="G60" s="85">
        <f>F60*0.047</f>
        <v>1615.296</v>
      </c>
      <c r="H60" s="100">
        <f t="shared" si="12"/>
        <v>1099.7760000000001</v>
      </c>
    </row>
    <row r="61" spans="1:8" x14ac:dyDescent="0.2">
      <c r="A61" s="66" t="s">
        <v>104</v>
      </c>
      <c r="B61" s="18" t="s">
        <v>105</v>
      </c>
      <c r="C61" s="17" t="s">
        <v>139</v>
      </c>
      <c r="D61" s="17">
        <v>4</v>
      </c>
      <c r="E61" s="47">
        <v>2065.1999999999998</v>
      </c>
      <c r="F61" s="19">
        <v>8260.7999999999993</v>
      </c>
      <c r="G61" s="85">
        <f>F61*0.047</f>
        <v>388.25759999999997</v>
      </c>
      <c r="H61" s="100">
        <f t="shared" si="12"/>
        <v>264.34559999999999</v>
      </c>
    </row>
    <row r="62" spans="1:8" x14ac:dyDescent="0.2">
      <c r="A62" s="71" t="s">
        <v>106</v>
      </c>
      <c r="B62" s="48" t="s">
        <v>76</v>
      </c>
      <c r="C62" s="17" t="s">
        <v>139</v>
      </c>
      <c r="D62" s="30">
        <v>4</v>
      </c>
      <c r="E62" s="49">
        <v>7000</v>
      </c>
      <c r="F62" s="40">
        <v>28000</v>
      </c>
      <c r="G62" s="85">
        <f>F62*0.047</f>
        <v>1316</v>
      </c>
      <c r="H62" s="100">
        <f t="shared" si="12"/>
        <v>896</v>
      </c>
    </row>
    <row r="63" spans="1:8" x14ac:dyDescent="0.2">
      <c r="A63" s="67"/>
      <c r="B63" s="22" t="s">
        <v>65</v>
      </c>
      <c r="C63" s="23"/>
      <c r="D63" s="24"/>
      <c r="E63" s="25"/>
      <c r="F63" s="25">
        <f>SUM(F58:F62)</f>
        <v>254324.8</v>
      </c>
      <c r="G63" s="62">
        <f t="shared" ref="G63:H63" si="13">SUM(G58:G62)</f>
        <v>11953.265600000001</v>
      </c>
      <c r="H63" s="103">
        <f t="shared" si="13"/>
        <v>8138.3935999999994</v>
      </c>
    </row>
    <row r="64" spans="1:8" x14ac:dyDescent="0.2">
      <c r="A64" s="42">
        <v>2.2000000000000002</v>
      </c>
      <c r="B64" s="26" t="s">
        <v>143</v>
      </c>
      <c r="C64" s="23"/>
      <c r="D64" s="24"/>
      <c r="E64" s="50"/>
      <c r="F64" s="50"/>
      <c r="G64" s="64"/>
      <c r="H64" s="104"/>
    </row>
    <row r="65" spans="1:8" x14ac:dyDescent="0.2">
      <c r="A65" s="66" t="s">
        <v>107</v>
      </c>
      <c r="B65" s="18" t="s">
        <v>144</v>
      </c>
      <c r="C65" s="17" t="s">
        <v>139</v>
      </c>
      <c r="D65" s="17">
        <v>4</v>
      </c>
      <c r="E65" s="47">
        <v>20580</v>
      </c>
      <c r="F65" s="19">
        <v>82320</v>
      </c>
      <c r="G65" s="85">
        <f>F65*0.047</f>
        <v>3869.04</v>
      </c>
      <c r="H65" s="100">
        <f t="shared" ref="H65:H69" si="14">F65*0.032</f>
        <v>2634.2400000000002</v>
      </c>
    </row>
    <row r="66" spans="1:8" x14ac:dyDescent="0.2">
      <c r="A66" s="66" t="s">
        <v>108</v>
      </c>
      <c r="B66" s="18" t="s">
        <v>145</v>
      </c>
      <c r="C66" s="17" t="s">
        <v>139</v>
      </c>
      <c r="D66" s="17">
        <v>4</v>
      </c>
      <c r="E66" s="47">
        <v>5395.2</v>
      </c>
      <c r="F66" s="19">
        <v>21580.799999999999</v>
      </c>
      <c r="G66" s="85">
        <f>F66*0.047</f>
        <v>1014.2976</v>
      </c>
      <c r="H66" s="100">
        <f t="shared" si="14"/>
        <v>690.5856</v>
      </c>
    </row>
    <row r="67" spans="1:8" x14ac:dyDescent="0.2">
      <c r="A67" s="66" t="s">
        <v>109</v>
      </c>
      <c r="B67" s="18" t="s">
        <v>146</v>
      </c>
      <c r="C67" s="17" t="s">
        <v>139</v>
      </c>
      <c r="D67" s="17">
        <v>4</v>
      </c>
      <c r="E67" s="47">
        <v>2065.1999999999998</v>
      </c>
      <c r="F67" s="19">
        <v>8260.7999999999993</v>
      </c>
      <c r="G67" s="85">
        <f>F67*0.047</f>
        <v>388.25759999999997</v>
      </c>
      <c r="H67" s="100">
        <f t="shared" si="14"/>
        <v>264.34559999999999</v>
      </c>
    </row>
    <row r="68" spans="1:8" x14ac:dyDescent="0.2">
      <c r="A68" s="66" t="s">
        <v>110</v>
      </c>
      <c r="B68" s="18" t="s">
        <v>147</v>
      </c>
      <c r="C68" s="17" t="s">
        <v>139</v>
      </c>
      <c r="D68" s="17">
        <v>4</v>
      </c>
      <c r="E68" s="47">
        <v>4730.3999999999996</v>
      </c>
      <c r="F68" s="19">
        <v>18921.599999999999</v>
      </c>
      <c r="G68" s="85">
        <f>F68*0.047</f>
        <v>889.31519999999989</v>
      </c>
      <c r="H68" s="100">
        <f t="shared" si="14"/>
        <v>605.49119999999994</v>
      </c>
    </row>
    <row r="69" spans="1:8" x14ac:dyDescent="0.2">
      <c r="A69" s="71" t="s">
        <v>111</v>
      </c>
      <c r="B69" s="48" t="s">
        <v>135</v>
      </c>
      <c r="C69" s="17" t="s">
        <v>139</v>
      </c>
      <c r="D69" s="30">
        <v>4</v>
      </c>
      <c r="E69" s="49">
        <v>4000</v>
      </c>
      <c r="F69" s="40">
        <v>16000</v>
      </c>
      <c r="G69" s="85">
        <f>F69*0.047</f>
        <v>752</v>
      </c>
      <c r="H69" s="100">
        <f t="shared" si="14"/>
        <v>512</v>
      </c>
    </row>
    <row r="70" spans="1:8" x14ac:dyDescent="0.2">
      <c r="A70" s="67"/>
      <c r="B70" s="22" t="s">
        <v>65</v>
      </c>
      <c r="C70" s="21"/>
      <c r="D70" s="21"/>
      <c r="E70" s="44"/>
      <c r="F70" s="25">
        <f t="shared" ref="F70:G70" si="15">SUM(F65:F69)</f>
        <v>147083.20000000001</v>
      </c>
      <c r="G70" s="62">
        <f t="shared" si="15"/>
        <v>6912.9103999999998</v>
      </c>
      <c r="H70" s="103">
        <f t="shared" ref="H70" si="16">SUM(H65:H69)</f>
        <v>4706.6624000000002</v>
      </c>
    </row>
    <row r="71" spans="1:8" ht="21" customHeight="1" x14ac:dyDescent="0.2">
      <c r="A71" s="44">
        <v>2.2999999999999998</v>
      </c>
      <c r="B71" s="26" t="s">
        <v>148</v>
      </c>
      <c r="C71" s="23"/>
      <c r="D71" s="24"/>
      <c r="E71" s="50"/>
      <c r="F71" s="50"/>
      <c r="G71" s="64"/>
      <c r="H71" s="104"/>
    </row>
    <row r="72" spans="1:8" x14ac:dyDescent="0.2">
      <c r="A72" s="66" t="s">
        <v>112</v>
      </c>
      <c r="B72" s="36" t="s">
        <v>148</v>
      </c>
      <c r="C72" s="17" t="s">
        <v>139</v>
      </c>
      <c r="D72" s="17">
        <v>3</v>
      </c>
      <c r="E72" s="31">
        <v>10000</v>
      </c>
      <c r="F72" s="19">
        <v>30000</v>
      </c>
      <c r="G72" s="85">
        <f>F72*0.047</f>
        <v>1410</v>
      </c>
      <c r="H72" s="100">
        <f>F72*0.032</f>
        <v>960</v>
      </c>
    </row>
    <row r="73" spans="1:8" x14ac:dyDescent="0.2">
      <c r="A73" s="67"/>
      <c r="B73" s="22" t="s">
        <v>65</v>
      </c>
      <c r="C73" s="23"/>
      <c r="D73" s="24"/>
      <c r="E73" s="25"/>
      <c r="F73" s="25">
        <f>SUM(F72)</f>
        <v>30000</v>
      </c>
      <c r="G73" s="62">
        <f t="shared" ref="G73:H73" si="17">SUM(G72)</f>
        <v>1410</v>
      </c>
      <c r="H73" s="103">
        <f t="shared" si="17"/>
        <v>960</v>
      </c>
    </row>
    <row r="74" spans="1:8" x14ac:dyDescent="0.2">
      <c r="A74" s="42">
        <v>2.4</v>
      </c>
      <c r="B74" s="26" t="s">
        <v>113</v>
      </c>
      <c r="C74" s="23"/>
      <c r="D74" s="24"/>
      <c r="E74" s="25"/>
      <c r="F74" s="25"/>
      <c r="G74" s="62"/>
      <c r="H74" s="103"/>
    </row>
    <row r="75" spans="1:8" x14ac:dyDescent="0.2">
      <c r="A75" s="66" t="s">
        <v>114</v>
      </c>
      <c r="B75" s="18" t="s">
        <v>149</v>
      </c>
      <c r="C75" s="17" t="s">
        <v>138</v>
      </c>
      <c r="D75" s="17" t="s">
        <v>138</v>
      </c>
      <c r="E75" s="47">
        <v>15000</v>
      </c>
      <c r="F75" s="51">
        <v>15000</v>
      </c>
      <c r="G75" s="85">
        <f t="shared" ref="G75:H81" si="18">F75*0.047</f>
        <v>705</v>
      </c>
      <c r="H75" s="100">
        <f t="shared" ref="H75:H81" si="19">F75*0.032</f>
        <v>480</v>
      </c>
    </row>
    <row r="76" spans="1:8" x14ac:dyDescent="0.2">
      <c r="A76" s="66" t="s">
        <v>115</v>
      </c>
      <c r="B76" s="18" t="s">
        <v>150</v>
      </c>
      <c r="C76" s="17" t="s">
        <v>139</v>
      </c>
      <c r="D76" s="17">
        <v>3</v>
      </c>
      <c r="E76" s="31">
        <v>3000</v>
      </c>
      <c r="F76" s="19">
        <v>9000</v>
      </c>
      <c r="G76" s="85">
        <f t="shared" si="18"/>
        <v>423</v>
      </c>
      <c r="H76" s="100">
        <f t="shared" si="19"/>
        <v>288</v>
      </c>
    </row>
    <row r="77" spans="1:8" x14ac:dyDescent="0.2">
      <c r="A77" s="66" t="s">
        <v>116</v>
      </c>
      <c r="B77" s="18" t="s">
        <v>151</v>
      </c>
      <c r="C77" s="17" t="s">
        <v>139</v>
      </c>
      <c r="D77" s="17">
        <v>3</v>
      </c>
      <c r="E77" s="31">
        <v>1500</v>
      </c>
      <c r="F77" s="19">
        <v>4500</v>
      </c>
      <c r="G77" s="85">
        <f t="shared" si="18"/>
        <v>211.5</v>
      </c>
      <c r="H77" s="100">
        <f t="shared" si="19"/>
        <v>144</v>
      </c>
    </row>
    <row r="78" spans="1:8" x14ac:dyDescent="0.2">
      <c r="A78" s="66" t="s">
        <v>117</v>
      </c>
      <c r="B78" s="18" t="s">
        <v>152</v>
      </c>
      <c r="C78" s="17" t="s">
        <v>139</v>
      </c>
      <c r="D78" s="17">
        <v>3</v>
      </c>
      <c r="E78" s="31">
        <v>10000</v>
      </c>
      <c r="F78" s="19">
        <v>30000</v>
      </c>
      <c r="G78" s="85">
        <f t="shared" si="18"/>
        <v>1410</v>
      </c>
      <c r="H78" s="100">
        <f t="shared" si="19"/>
        <v>960</v>
      </c>
    </row>
    <row r="79" spans="1:8" x14ac:dyDescent="0.2">
      <c r="A79" s="66" t="s">
        <v>118</v>
      </c>
      <c r="B79" s="48" t="s">
        <v>153</v>
      </c>
      <c r="C79" s="17" t="s">
        <v>139</v>
      </c>
      <c r="D79" s="17"/>
      <c r="E79" s="31">
        <v>0</v>
      </c>
      <c r="F79" s="19">
        <v>0</v>
      </c>
      <c r="G79" s="85">
        <f t="shared" si="18"/>
        <v>0</v>
      </c>
      <c r="H79" s="100">
        <f t="shared" si="19"/>
        <v>0</v>
      </c>
    </row>
    <row r="80" spans="1:8" x14ac:dyDescent="0.2">
      <c r="A80" s="66" t="s">
        <v>119</v>
      </c>
      <c r="B80" s="18" t="s">
        <v>154</v>
      </c>
      <c r="C80" s="17" t="s">
        <v>138</v>
      </c>
      <c r="D80" s="17" t="s">
        <v>138</v>
      </c>
      <c r="E80" s="52">
        <v>7500</v>
      </c>
      <c r="F80" s="19">
        <v>7500</v>
      </c>
      <c r="G80" s="85">
        <f t="shared" si="18"/>
        <v>352.5</v>
      </c>
      <c r="H80" s="100">
        <f t="shared" si="19"/>
        <v>240</v>
      </c>
    </row>
    <row r="81" spans="1:8" x14ac:dyDescent="0.2">
      <c r="A81" s="66" t="s">
        <v>120</v>
      </c>
      <c r="B81" s="18" t="s">
        <v>121</v>
      </c>
      <c r="C81" s="17" t="s">
        <v>139</v>
      </c>
      <c r="D81" s="17">
        <v>3</v>
      </c>
      <c r="E81" s="31">
        <v>600</v>
      </c>
      <c r="F81" s="19">
        <v>1800</v>
      </c>
      <c r="G81" s="85">
        <f t="shared" si="18"/>
        <v>84.6</v>
      </c>
      <c r="H81" s="100">
        <f t="shared" si="19"/>
        <v>57.6</v>
      </c>
    </row>
    <row r="82" spans="1:8" x14ac:dyDescent="0.2">
      <c r="A82" s="23"/>
      <c r="B82" s="22" t="s">
        <v>65</v>
      </c>
      <c r="C82" s="23"/>
      <c r="D82" s="24"/>
      <c r="E82" s="25"/>
      <c r="F82" s="25">
        <f>SUM(F75:F81)</f>
        <v>67800</v>
      </c>
      <c r="G82" s="62">
        <f>SUM(G75:G81)</f>
        <v>3186.6</v>
      </c>
      <c r="H82" s="103">
        <f>SUM(H75:H81)</f>
        <v>2169.6</v>
      </c>
    </row>
    <row r="83" spans="1:8" x14ac:dyDescent="0.2">
      <c r="A83" s="21"/>
      <c r="B83" s="44" t="s">
        <v>130</v>
      </c>
      <c r="C83" s="21"/>
      <c r="D83" s="46"/>
      <c r="E83" s="25"/>
      <c r="F83" s="25">
        <f>SUM(F63,F70,F73,F82)</f>
        <v>499208</v>
      </c>
      <c r="G83" s="62">
        <f>SUM(G63,G70,G73,G82)</f>
        <v>23462.775999999998</v>
      </c>
      <c r="H83" s="103">
        <f>SUM(H63,H70,H73,H82)</f>
        <v>15974.656000000001</v>
      </c>
    </row>
    <row r="84" spans="1:8" x14ac:dyDescent="0.2">
      <c r="A84" s="53"/>
      <c r="B84" s="69" t="s">
        <v>122</v>
      </c>
      <c r="C84" s="53"/>
      <c r="D84" s="54"/>
      <c r="E84" s="55"/>
      <c r="F84" s="55">
        <f>F55+F83</f>
        <v>3633234.9899999998</v>
      </c>
      <c r="G84" s="65">
        <f>G55+G83</f>
        <v>170762.04453000001</v>
      </c>
      <c r="H84" s="106">
        <f>H55+H83</f>
        <v>116263.51968</v>
      </c>
    </row>
    <row r="85" spans="1:8" x14ac:dyDescent="0.2">
      <c r="A85" s="1"/>
      <c r="B85" s="1"/>
      <c r="C85" s="77"/>
      <c r="D85" s="80"/>
      <c r="E85" s="91"/>
      <c r="F85" s="92"/>
      <c r="G85" s="93"/>
    </row>
    <row r="86" spans="1:8" x14ac:dyDescent="0.2">
      <c r="A86" s="1"/>
      <c r="B86" s="70" t="s">
        <v>132</v>
      </c>
      <c r="C86" s="78">
        <f>G83/G84</f>
        <v>0.13740041626099167</v>
      </c>
      <c r="E86" s="91"/>
      <c r="F86" s="94"/>
      <c r="G86" s="93"/>
    </row>
    <row r="87" spans="1:8" x14ac:dyDescent="0.2">
      <c r="A87" s="1"/>
      <c r="B87" s="1"/>
      <c r="C87" s="77"/>
      <c r="D87" s="77"/>
      <c r="E87" s="91"/>
      <c r="F87" s="91"/>
      <c r="G87" s="93"/>
    </row>
    <row r="88" spans="1:8" x14ac:dyDescent="0.2">
      <c r="A88" s="1"/>
      <c r="B88" s="1"/>
      <c r="C88" s="77"/>
      <c r="D88" s="77"/>
      <c r="E88" s="91"/>
      <c r="F88" s="91"/>
      <c r="G88" s="93"/>
    </row>
    <row r="89" spans="1:8" x14ac:dyDescent="0.2">
      <c r="A89" s="1"/>
      <c r="B89" s="1"/>
      <c r="C89" s="77"/>
      <c r="D89" s="77"/>
      <c r="E89" s="91"/>
      <c r="F89" s="91"/>
      <c r="G89" s="93"/>
    </row>
  </sheetData>
  <phoneticPr fontId="10" type="noConversion"/>
  <pageMargins left="0.7" right="0.7" top="0.75" bottom="0.75" header="0.3" footer="0.3"/>
  <pageSetup paperSize="9" scale="5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2016-04-18T12:15:10Z</cp:lastPrinted>
  <dcterms:created xsi:type="dcterms:W3CDTF">2016-04-18T11:53:15Z</dcterms:created>
  <dcterms:modified xsi:type="dcterms:W3CDTF">2016-06-10T13:18:22Z</dcterms:modified>
</cp:coreProperties>
</file>